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JANKO\Desktop\ACER2\Farnosti\Juskova Vola\Zmluva\Dodatok č. 1\"/>
    </mc:Choice>
  </mc:AlternateContent>
  <xr:revisionPtr revIDLastSave="0" documentId="13_ncr:1_{EA13169E-22B2-4C70-A35A-D00625B4FE1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Rekapitulácia stavby" sheetId="1" r:id="rId1"/>
    <sheet name="SO01 - HLAVNÝ OBJEKT" sheetId="2" r:id="rId2"/>
  </sheets>
  <definedNames>
    <definedName name="_xlnm._FilterDatabase" localSheetId="1" hidden="1">'SO01 - HLAVNÝ OBJEKT'!$C$126:$K$225</definedName>
    <definedName name="_xlnm.Print_Titles" localSheetId="0">'Rekapitulácia stavby'!$92:$92</definedName>
    <definedName name="_xlnm.Print_Titles" localSheetId="1">'SO01 - HLAVNÝ OBJEKT'!$126:$126</definedName>
    <definedName name="_xlnm.Print_Area" localSheetId="0">'Rekapitulácia stavby'!$D$4:$AO$76,'Rekapitulácia stavby'!$C$82:$AQ$96</definedName>
    <definedName name="_xlnm.Print_Area" localSheetId="1">'SO01 - HLAVNÝ OBJEKT'!$C$114:$J$225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30" i="1" l="1"/>
  <c r="AN95" i="1"/>
  <c r="AN94" i="1"/>
  <c r="W30" i="1"/>
  <c r="J171" i="2" l="1"/>
  <c r="J206" i="2"/>
  <c r="J205" i="2"/>
  <c r="J204" i="2"/>
  <c r="J203" i="2"/>
  <c r="J202" i="2"/>
  <c r="J201" i="2"/>
  <c r="J209" i="2"/>
  <c r="J208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00" i="2"/>
  <c r="J37" i="2"/>
  <c r="J36" i="2"/>
  <c r="AY95" i="1" s="1"/>
  <c r="J35" i="2"/>
  <c r="AX95" i="1" s="1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J123" i="2"/>
  <c r="F123" i="2"/>
  <c r="F121" i="2"/>
  <c r="E119" i="2"/>
  <c r="J91" i="2"/>
  <c r="F91" i="2"/>
  <c r="F89" i="2"/>
  <c r="E87" i="2"/>
  <c r="J24" i="2"/>
  <c r="E24" i="2"/>
  <c r="J124" i="2" s="1"/>
  <c r="J23" i="2"/>
  <c r="J18" i="2"/>
  <c r="E18" i="2"/>
  <c r="F92" i="2" s="1"/>
  <c r="J17" i="2"/>
  <c r="J12" i="2"/>
  <c r="J121" i="2" s="1"/>
  <c r="E7" i="2"/>
  <c r="E117" i="2" s="1"/>
  <c r="L90" i="1"/>
  <c r="AM90" i="1"/>
  <c r="AM89" i="1"/>
  <c r="L89" i="1"/>
  <c r="AM87" i="1"/>
  <c r="L87" i="1"/>
  <c r="L85" i="1"/>
  <c r="L84" i="1"/>
  <c r="BK198" i="2"/>
  <c r="J197" i="2"/>
  <c r="BK196" i="2"/>
  <c r="BK195" i="2"/>
  <c r="BK193" i="2"/>
  <c r="BK192" i="2"/>
  <c r="J191" i="2"/>
  <c r="BK190" i="2"/>
  <c r="BK189" i="2"/>
  <c r="BK188" i="2"/>
  <c r="J187" i="2"/>
  <c r="BK186" i="2"/>
  <c r="BK185" i="2"/>
  <c r="J184" i="2"/>
  <c r="BK183" i="2"/>
  <c r="BK181" i="2"/>
  <c r="J180" i="2"/>
  <c r="BK179" i="2"/>
  <c r="J178" i="2"/>
  <c r="J177" i="2"/>
  <c r="BK176" i="2"/>
  <c r="BK175" i="2"/>
  <c r="BK174" i="2"/>
  <c r="BK173" i="2"/>
  <c r="J170" i="2"/>
  <c r="J169" i="2"/>
  <c r="J168" i="2"/>
  <c r="BK167" i="2"/>
  <c r="J164" i="2"/>
  <c r="BK163" i="2"/>
  <c r="J162" i="2"/>
  <c r="J161" i="2"/>
  <c r="BK160" i="2"/>
  <c r="J159" i="2"/>
  <c r="BK157" i="2"/>
  <c r="BK156" i="2"/>
  <c r="J155" i="2"/>
  <c r="J154" i="2"/>
  <c r="BK153" i="2"/>
  <c r="J152" i="2"/>
  <c r="J151" i="2"/>
  <c r="J150" i="2"/>
  <c r="BK149" i="2"/>
  <c r="BK147" i="2"/>
  <c r="J146" i="2"/>
  <c r="J145" i="2"/>
  <c r="BK144" i="2"/>
  <c r="J143" i="2"/>
  <c r="J142" i="2"/>
  <c r="BK141" i="2"/>
  <c r="J140" i="2"/>
  <c r="J139" i="2"/>
  <c r="BK138" i="2"/>
  <c r="J137" i="2"/>
  <c r="J136" i="2"/>
  <c r="BK135" i="2"/>
  <c r="BK134" i="2"/>
  <c r="J133" i="2"/>
  <c r="J132" i="2"/>
  <c r="J131" i="2"/>
  <c r="BK130" i="2"/>
  <c r="J198" i="2"/>
  <c r="BK197" i="2"/>
  <c r="J196" i="2"/>
  <c r="J195" i="2"/>
  <c r="J193" i="2"/>
  <c r="J192" i="2"/>
  <c r="BK191" i="2"/>
  <c r="J190" i="2"/>
  <c r="J189" i="2"/>
  <c r="J188" i="2"/>
  <c r="BK187" i="2"/>
  <c r="J186" i="2"/>
  <c r="J185" i="2"/>
  <c r="BK184" i="2"/>
  <c r="J183" i="2"/>
  <c r="J181" i="2"/>
  <c r="BK180" i="2"/>
  <c r="J179" i="2"/>
  <c r="BK178" i="2"/>
  <c r="BK177" i="2"/>
  <c r="J176" i="2"/>
  <c r="J175" i="2"/>
  <c r="J174" i="2"/>
  <c r="J173" i="2"/>
  <c r="BK170" i="2"/>
  <c r="BK169" i="2"/>
  <c r="BK168" i="2"/>
  <c r="J167" i="2"/>
  <c r="BK166" i="2"/>
  <c r="J166" i="2"/>
  <c r="BK164" i="2"/>
  <c r="J163" i="2"/>
  <c r="BK162" i="2"/>
  <c r="BK161" i="2"/>
  <c r="J160" i="2"/>
  <c r="BK159" i="2"/>
  <c r="J157" i="2"/>
  <c r="J156" i="2"/>
  <c r="BK155" i="2"/>
  <c r="BK154" i="2"/>
  <c r="J153" i="2"/>
  <c r="BK152" i="2"/>
  <c r="BK151" i="2"/>
  <c r="BK150" i="2"/>
  <c r="J149" i="2"/>
  <c r="J147" i="2"/>
  <c r="BK146" i="2"/>
  <c r="BK145" i="2"/>
  <c r="J144" i="2"/>
  <c r="BK143" i="2"/>
  <c r="BK142" i="2"/>
  <c r="J141" i="2"/>
  <c r="BK140" i="2"/>
  <c r="BK139" i="2"/>
  <c r="J138" i="2"/>
  <c r="BK137" i="2"/>
  <c r="BK136" i="2"/>
  <c r="J135" i="2"/>
  <c r="J134" i="2"/>
  <c r="BK133" i="2"/>
  <c r="BK132" i="2"/>
  <c r="BK131" i="2"/>
  <c r="J130" i="2"/>
  <c r="AS94" i="1"/>
  <c r="J194" i="2" l="1"/>
  <c r="J129" i="2"/>
  <c r="J182" i="2"/>
  <c r="J165" i="2"/>
  <c r="J148" i="2"/>
  <c r="J158" i="2"/>
  <c r="J199" i="2"/>
  <c r="J172" i="2"/>
  <c r="J207" i="2"/>
  <c r="J211" i="2"/>
  <c r="J210" i="2" s="1"/>
  <c r="P129" i="2"/>
  <c r="T129" i="2"/>
  <c r="R148" i="2"/>
  <c r="BK158" i="2"/>
  <c r="J100" i="2" s="1"/>
  <c r="P158" i="2"/>
  <c r="T158" i="2"/>
  <c r="P165" i="2"/>
  <c r="T165" i="2"/>
  <c r="P172" i="2"/>
  <c r="T172" i="2"/>
  <c r="P182" i="2"/>
  <c r="T182" i="2"/>
  <c r="BK194" i="2"/>
  <c r="R194" i="2"/>
  <c r="BK129" i="2"/>
  <c r="R129" i="2"/>
  <c r="BK148" i="2"/>
  <c r="P148" i="2"/>
  <c r="T148" i="2"/>
  <c r="R158" i="2"/>
  <c r="BK165" i="2"/>
  <c r="R165" i="2"/>
  <c r="BK172" i="2"/>
  <c r="R172" i="2"/>
  <c r="BK182" i="2"/>
  <c r="R182" i="2"/>
  <c r="J105" i="2"/>
  <c r="P194" i="2"/>
  <c r="T194" i="2"/>
  <c r="J89" i="2"/>
  <c r="J92" i="2"/>
  <c r="F124" i="2"/>
  <c r="BF133" i="2"/>
  <c r="BF137" i="2"/>
  <c r="BF140" i="2"/>
  <c r="BF142" i="2"/>
  <c r="BF143" i="2"/>
  <c r="BF145" i="2"/>
  <c r="BF146" i="2"/>
  <c r="BF147" i="2"/>
  <c r="BF150" i="2"/>
  <c r="BF152" i="2"/>
  <c r="BF155" i="2"/>
  <c r="BF156" i="2"/>
  <c r="BF157" i="2"/>
  <c r="BF159" i="2"/>
  <c r="BF160" i="2"/>
  <c r="BF162" i="2"/>
  <c r="BF164" i="2"/>
  <c r="BF166" i="2"/>
  <c r="BF169" i="2"/>
  <c r="BF170" i="2"/>
  <c r="BF173" i="2"/>
  <c r="BF175" i="2"/>
  <c r="BF178" i="2"/>
  <c r="BF181" i="2"/>
  <c r="BF184" i="2"/>
  <c r="BF185" i="2"/>
  <c r="BF187" i="2"/>
  <c r="BF188" i="2"/>
  <c r="BF189" i="2"/>
  <c r="BF190" i="2"/>
  <c r="BF191" i="2"/>
  <c r="BF192" i="2"/>
  <c r="BF193" i="2"/>
  <c r="E85" i="2"/>
  <c r="BF130" i="2"/>
  <c r="BF131" i="2"/>
  <c r="BF132" i="2"/>
  <c r="BF134" i="2"/>
  <c r="BF135" i="2"/>
  <c r="BF136" i="2"/>
  <c r="BF138" i="2"/>
  <c r="BF139" i="2"/>
  <c r="BF141" i="2"/>
  <c r="BF144" i="2"/>
  <c r="BF149" i="2"/>
  <c r="BF151" i="2"/>
  <c r="BF153" i="2"/>
  <c r="BF154" i="2"/>
  <c r="BF161" i="2"/>
  <c r="BF163" i="2"/>
  <c r="BF167" i="2"/>
  <c r="BF168" i="2"/>
  <c r="BF174" i="2"/>
  <c r="BF176" i="2"/>
  <c r="BF177" i="2"/>
  <c r="BF179" i="2"/>
  <c r="BF180" i="2"/>
  <c r="BF183" i="2"/>
  <c r="BF186" i="2"/>
  <c r="BF195" i="2"/>
  <c r="BF196" i="2"/>
  <c r="BF197" i="2"/>
  <c r="BF198" i="2"/>
  <c r="BK199" i="2"/>
  <c r="F37" i="2"/>
  <c r="BD95" i="1" s="1"/>
  <c r="BD94" i="1" s="1"/>
  <c r="W33" i="1" s="1"/>
  <c r="J33" i="2"/>
  <c r="AV95" i="1" s="1"/>
  <c r="F35" i="2"/>
  <c r="BB95" i="1" s="1"/>
  <c r="BB94" i="1" s="1"/>
  <c r="AX94" i="1" s="1"/>
  <c r="F36" i="2"/>
  <c r="BC95" i="1" s="1"/>
  <c r="BC94" i="1" s="1"/>
  <c r="W32" i="1" s="1"/>
  <c r="F33" i="2"/>
  <c r="AZ95" i="1" s="1"/>
  <c r="AZ94" i="1" s="1"/>
  <c r="AV94" i="1" s="1"/>
  <c r="AK29" i="1" s="1"/>
  <c r="J98" i="2" l="1"/>
  <c r="J99" i="2"/>
  <c r="J101" i="2"/>
  <c r="J128" i="2"/>
  <c r="J106" i="2"/>
  <c r="J104" i="2"/>
  <c r="J107" i="2"/>
  <c r="J103" i="2"/>
  <c r="R128" i="2"/>
  <c r="P171" i="2"/>
  <c r="T128" i="2"/>
  <c r="P128" i="2"/>
  <c r="R171" i="2"/>
  <c r="T171" i="2"/>
  <c r="BK128" i="2"/>
  <c r="BK171" i="2"/>
  <c r="W29" i="1"/>
  <c r="W31" i="1"/>
  <c r="J34" i="2"/>
  <c r="AW95" i="1" s="1"/>
  <c r="AT95" i="1" s="1"/>
  <c r="AY94" i="1"/>
  <c r="F34" i="2"/>
  <c r="BA95" i="1" s="1"/>
  <c r="BA94" i="1" s="1"/>
  <c r="J127" i="2" l="1"/>
  <c r="J102" i="2"/>
  <c r="P127" i="2"/>
  <c r="AU95" i="1" s="1"/>
  <c r="AU94" i="1" s="1"/>
  <c r="BK127" i="2"/>
  <c r="J30" i="2" s="1"/>
  <c r="AG95" i="1" s="1"/>
  <c r="T127" i="2"/>
  <c r="R127" i="2"/>
  <c r="J97" i="2"/>
  <c r="AW94" i="1"/>
  <c r="J39" i="2" l="1"/>
  <c r="J96" i="2"/>
  <c r="AG94" i="1"/>
  <c r="AK26" i="1" s="1"/>
  <c r="AK35" i="1" s="1"/>
  <c r="AT94" i="1"/>
</calcChain>
</file>

<file path=xl/sharedStrings.xml><?xml version="1.0" encoding="utf-8"?>
<sst xmlns="http://schemas.openxmlformats.org/spreadsheetml/2006/main" count="1250" uniqueCount="385">
  <si>
    <t>Export Komplet</t>
  </si>
  <si>
    <t/>
  </si>
  <si>
    <t>2.0</t>
  </si>
  <si>
    <t>False</t>
  </si>
  <si>
    <t>{0f7d9aa3-a2e2-4483-8818-a933cb63c58a}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</si>
  <si>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</si>
  <si>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</si>
  <si>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</si>
  <si>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</si>
  <si>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</si>
  <si>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</si>
  <si>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</si>
  <si>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A197</t>
  </si>
  <si>
    <t>Stavba:</t>
  </si>
  <si>
    <t>MULTIFUNKČNÉ  IHRISKO BARKA</t>
  </si>
  <si>
    <t>JKSO:</t>
  </si>
  <si>
    <t>KS:</t>
  </si>
  <si>
    <t>Miesto:</t>
  </si>
  <si>
    <t>Juskova Voľa</t>
  </si>
  <si>
    <t>Dátum:</t>
  </si>
  <si>
    <t>Objednávateľ:</t>
  </si>
  <si>
    <t>IČO:</t>
  </si>
  <si>
    <t>Cirkevná škola v prírode, 094 12, Juskova Voľa 118</t>
  </si>
  <si>
    <t>IČ DPH:</t>
  </si>
  <si>
    <t>Zhotoviteľ:</t>
  </si>
  <si>
    <t xml:space="preserve"> </t>
  </si>
  <si>
    <t>True</t>
  </si>
  <si>
    <t>Projektant:</t>
  </si>
  <si>
    <t>44547838</t>
  </si>
  <si>
    <t>ateliér-m spol. s r.o.</t>
  </si>
  <si>
    <t>SK2022735572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</si>
  <si>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</si>
  <si>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</si>
  <si>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</si>
  <si>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</si>
  <si>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</si>
  <si>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</si>
  <si>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</si>
  <si>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</si>
  <si>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</si>
  <si>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</si>
  <si>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</si>
  <si>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</si>
  <si>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</si>
  <si>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</si>
  <si>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</si>
  <si>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</si>
  <si>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</si>
  <si>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</si>
  <si>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</si>
  <si>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</si>
  <si>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</si>
  <si>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</si>
  <si>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</si>
  <si>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</si>
  <si>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</si>
  <si>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</si>
  <si>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</si>
  <si>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</si>
  <si>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</si>
  <si>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</si>
  <si>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</si>
  <si>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</si>
  <si>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</si>
  <si>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</si>
  <si>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</si>
  <si>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</si>
  <si>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</si>
  <si>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</si>
  <si>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</si>
  <si>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</si>
  <si>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</si>
  <si>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</si>
  <si>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</si>
  <si>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</si>
  <si>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</si>
  <si>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</si>
  <si>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</si>
  <si>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</si>
  <si>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HLAVNÝ OBJEKT</t>
  </si>
  <si>
    <t>STA</t>
  </si>
  <si>
    <t>1</t>
  </si>
  <si>
    <t>{b263089a-3c5b-49c6-9040-937b3ead9b43}</t>
  </si>
  <si>
    <t>KRYCÍ LIST ROZPOČTU</t>
  </si>
  <si>
    <t>Objekt:</t>
  </si>
  <si>
    <t>SO01 - HLAVNÝ OBJEKT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</si>
  <si>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</si>
  <si>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</si>
  <si>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</si>
  <si>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</si>
  <si>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</si>
  <si>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</si>
  <si>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</si>
  <si>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</si>
  <si>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</si>
  <si>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9 - Ostatné konštrukcie a práce-búranie</t>
  </si>
  <si>
    <t>PSV - Práce a dodávky PSV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</si>
  <si>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</si>
  <si>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</si>
  <si>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</si>
  <si>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7 - Športové príslušenstvo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</si>
  <si>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</si>
  <si>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</si>
  <si>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</si>
  <si>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</si>
  <si>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</si>
  <si>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</si>
  <si>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</si>
  <si>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</si>
  <si>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</si>
  <si>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</si>
  <si>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</si>
  <si>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</si>
  <si>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</si>
  <si>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</si>
  <si>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</si>
  <si>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2</t>
  </si>
  <si>
    <t>ROZPOCET</t>
  </si>
  <si>
    <t>Zemné práce</t>
  </si>
  <si>
    <t>K</t>
  </si>
  <si>
    <t>11001-0</t>
  </si>
  <si>
    <t>Vytýčenie stavby</t>
  </si>
  <si>
    <t>súbor</t>
  </si>
  <si>
    <t>4</t>
  </si>
  <si>
    <t>113107252.S</t>
  </si>
  <si>
    <t>Odstránenie krytu v ploche nad 200 m2 antuky, hr. vrstvy 50 mm,  -0,0900t - B1</t>
  </si>
  <si>
    <t>m2</t>
  </si>
  <si>
    <t>1176933366</t>
  </si>
  <si>
    <t>3</t>
  </si>
  <si>
    <t>122201102.S</t>
  </si>
  <si>
    <t>Odkopávka a prekopávka nezapažená v hornine 3, nad 100 do 1000 m3</t>
  </si>
  <si>
    <t>m3</t>
  </si>
  <si>
    <t>122201109.S</t>
  </si>
  <si>
    <t>Odkopávky a prekopávky nezapažené. Príplatok k cenám za lepivosť horniny 3</t>
  </si>
  <si>
    <t>6</t>
  </si>
  <si>
    <t>5</t>
  </si>
  <si>
    <t>132201101.S.1</t>
  </si>
  <si>
    <t>Výkop ryhy do šírky 300 mm v horn.3 do 100 m3 - pre DT základ</t>
  </si>
  <si>
    <t>1166871159</t>
  </si>
  <si>
    <t>132201109.S.1</t>
  </si>
  <si>
    <t>Príplatok k cene za lepivosť pri hĺbení rýh šírky do 300 mm zapažených i nezapažených s urovnaním dna v hornine 3</t>
  </si>
  <si>
    <t>12</t>
  </si>
  <si>
    <t>7</t>
  </si>
  <si>
    <t>132201101.S.2</t>
  </si>
  <si>
    <t>Výkop ryhy do šírky 600 mm v horn.3 do 100 m3 - pre drenáže</t>
  </si>
  <si>
    <t>224956529</t>
  </si>
  <si>
    <t>8</t>
  </si>
  <si>
    <t>132201109.S</t>
  </si>
  <si>
    <t>Príplatok k cene za lepivosť pri hĺbení rýh šírky do 600 mm zapažených i nezapažených s urovnaním dna v hornine 3</t>
  </si>
  <si>
    <t>14</t>
  </si>
  <si>
    <t>9</t>
  </si>
  <si>
    <t>133201101.S.1</t>
  </si>
  <si>
    <t>Hĺbenie jám nezapažených pre pätky stlpikov mantinelu</t>
  </si>
  <si>
    <t>16</t>
  </si>
  <si>
    <t>10</t>
  </si>
  <si>
    <t>133201109.S</t>
  </si>
  <si>
    <t>Príplatok k cenám za lepivosť pri hĺbení šachiet zapažených i nezapažených v hornine 3</t>
  </si>
  <si>
    <t>18</t>
  </si>
  <si>
    <t>11</t>
  </si>
  <si>
    <t>13320-1101.2</t>
  </si>
  <si>
    <t>Hĺbenie jám nezapažených pre pätky volejbal, tenis, basketbal</t>
  </si>
  <si>
    <t>24</t>
  </si>
  <si>
    <t>26</t>
  </si>
  <si>
    <t>13</t>
  </si>
  <si>
    <t>162201102.S</t>
  </si>
  <si>
    <t>Vodorovné premiestnenie výkopku z horniny 1-4 nad 20-50m</t>
  </si>
  <si>
    <t>28</t>
  </si>
  <si>
    <t>171101103.S</t>
  </si>
  <si>
    <t>Uloženie sypaniny do násypu  súdržnej horniny s mierou zhutnenia nad 96 do 100 % podľa Proctor-Standard</t>
  </si>
  <si>
    <t>-171676689</t>
  </si>
  <si>
    <t>15</t>
  </si>
  <si>
    <t>171151101.S</t>
  </si>
  <si>
    <t>Hutnenie bokov násypov z hornín súdržných a sypkých</t>
  </si>
  <si>
    <t>-1035600386</t>
  </si>
  <si>
    <t>13320-1489</t>
  </si>
  <si>
    <t>Úprava a zrovnanie podkladu po odkopoch so zhutnením</t>
  </si>
  <si>
    <t>36</t>
  </si>
  <si>
    <t>17</t>
  </si>
  <si>
    <t>13320-1059</t>
  </si>
  <si>
    <t>Plošné zrovnanie po obvode ihriska do š. 2m</t>
  </si>
  <si>
    <t>38</t>
  </si>
  <si>
    <t>181201102.S</t>
  </si>
  <si>
    <t>Úprava pláne v násypoch v hornine 1-4 so zhutnením</t>
  </si>
  <si>
    <t>326899547</t>
  </si>
  <si>
    <t>Zakladanie</t>
  </si>
  <si>
    <t>19</t>
  </si>
  <si>
    <t>21156-1111</t>
  </si>
  <si>
    <t>Hutnenie drenáží vrátne lôžka drenážných rýh</t>
  </si>
  <si>
    <t>42</t>
  </si>
  <si>
    <t>212752123</t>
  </si>
  <si>
    <t>Trativody z flexodrenážnych rúr DN 65</t>
  </si>
  <si>
    <t>m</t>
  </si>
  <si>
    <t>44</t>
  </si>
  <si>
    <t>21</t>
  </si>
  <si>
    <t>212752124</t>
  </si>
  <si>
    <t>Trativody z flexodrenážnych rúr DN 80</t>
  </si>
  <si>
    <t>46</t>
  </si>
  <si>
    <t>89421-1111</t>
  </si>
  <si>
    <t>Ukladanie drenažných rúr do pripravenej ryhy</t>
  </si>
  <si>
    <t>bm</t>
  </si>
  <si>
    <t>48</t>
  </si>
  <si>
    <t>275313611.1</t>
  </si>
  <si>
    <t>Betón základov, prostý tr.C 16/20 - pätky volejbal, tenis, basketbal</t>
  </si>
  <si>
    <t>56</t>
  </si>
  <si>
    <t>631312511.S</t>
  </si>
  <si>
    <t>Mazanina z betónu prostého (m3) tr. C 12/15 hr.nad 50 do 80 mm</t>
  </si>
  <si>
    <t>-990428642</t>
  </si>
  <si>
    <t>275310901</t>
  </si>
  <si>
    <t>Zhotovenie základových konštrukcii</t>
  </si>
  <si>
    <t>60</t>
  </si>
  <si>
    <t>275350497</t>
  </si>
  <si>
    <t>Osadenie kotviacich platní do základu</t>
  </si>
  <si>
    <t>ks</t>
  </si>
  <si>
    <t>62</t>
  </si>
  <si>
    <t>M</t>
  </si>
  <si>
    <t>34515-32500</t>
  </si>
  <si>
    <t>Kotviace platne zakladové mantinelového systemu</t>
  </si>
  <si>
    <t>64</t>
  </si>
  <si>
    <t>Zvislé a kompletné konštrukcie</t>
  </si>
  <si>
    <t>56475-1115</t>
  </si>
  <si>
    <t>Podklad alebo kryt z kameniva hrubého drveného veľ. 32-63 mm s rozprestretím a zhutn.hr.150 mm</t>
  </si>
  <si>
    <t>72</t>
  </si>
  <si>
    <t>56480-1111</t>
  </si>
  <si>
    <t>Podklad zo štrkodrviny 0-4 s rozprestrením a zhutnením, hr.po zhutnení 30 mm</t>
  </si>
  <si>
    <t>74</t>
  </si>
  <si>
    <t>56481-1111</t>
  </si>
  <si>
    <t>Podklad zo štrkodrviny 8-16 s rozprestrením a zhutnením, hr.po zhutnení 100 mm</t>
  </si>
  <si>
    <t>76</t>
  </si>
  <si>
    <t>58341-34100</t>
  </si>
  <si>
    <t>Kamenivo drvené drobné   0-4</t>
  </si>
  <si>
    <t>t</t>
  </si>
  <si>
    <t>78</t>
  </si>
  <si>
    <t>58343-74400</t>
  </si>
  <si>
    <t>Kamenivo drvené hrubé 32-63</t>
  </si>
  <si>
    <t>80</t>
  </si>
  <si>
    <t>58343-87200</t>
  </si>
  <si>
    <t>Kamenivo drvené hrubé   8-16</t>
  </si>
  <si>
    <t>82</t>
  </si>
  <si>
    <t>Ostatné konštrukcie a práce-búranie</t>
  </si>
  <si>
    <t>961043111.S</t>
  </si>
  <si>
    <t>Búranie základov alebo vybúranie otvorov plochy nad 4 m2 z betónu prostého alebo preloženého kameňom,  -2,20000t - B2</t>
  </si>
  <si>
    <t>1180822448</t>
  </si>
  <si>
    <t>979084215.S</t>
  </si>
  <si>
    <t>Vodorovná doprava vybúraných hmôt po suchu bez naloženia, ale so zložením na vzdialenosť do 3 km</t>
  </si>
  <si>
    <t>-628724452</t>
  </si>
  <si>
    <t>979089012.S</t>
  </si>
  <si>
    <t>Poplatok za skladovanie - betón, tehly, dlaždice (17 01) ostatné</t>
  </si>
  <si>
    <t>-925349127</t>
  </si>
  <si>
    <t>979093111.S</t>
  </si>
  <si>
    <t>Uloženie sutiny na skládku s hrubým urovnaním bez zhutnenia</t>
  </si>
  <si>
    <t>-1939855384</t>
  </si>
  <si>
    <t>979094211.S</t>
  </si>
  <si>
    <t>Nakladanie sutiny</t>
  </si>
  <si>
    <t>14842837</t>
  </si>
  <si>
    <t>PSV</t>
  </si>
  <si>
    <t>Práce a dodávky PSV</t>
  </si>
  <si>
    <t>Vodorovné konštrukcie</t>
  </si>
  <si>
    <t>84</t>
  </si>
  <si>
    <t>86</t>
  </si>
  <si>
    <t>88</t>
  </si>
  <si>
    <t>90</t>
  </si>
  <si>
    <t>92</t>
  </si>
  <si>
    <t>94</t>
  </si>
  <si>
    <t>96</t>
  </si>
  <si>
    <t>98</t>
  </si>
  <si>
    <t>100</t>
  </si>
  <si>
    <t>Komunikácie</t>
  </si>
  <si>
    <t>58911-6113</t>
  </si>
  <si>
    <t>Zrovnanie a úprava podkladovej vrstvy podložia pred montážou umelého trávnika</t>
  </si>
  <si>
    <t>116</t>
  </si>
  <si>
    <t>00572-11300</t>
  </si>
  <si>
    <t>118</t>
  </si>
  <si>
    <t>Pol6</t>
  </si>
  <si>
    <t>Doprava umelého trávnika a príslušenstva</t>
  </si>
  <si>
    <t>120</t>
  </si>
  <si>
    <t>24747-33000</t>
  </si>
  <si>
    <t>Lepidlo PU mrazuvzdorné</t>
  </si>
  <si>
    <t>kg</t>
  </si>
  <si>
    <t>122</t>
  </si>
  <si>
    <t>28322-41010</t>
  </si>
  <si>
    <t>Podlepovacia páska; šírka: 300mm</t>
  </si>
  <si>
    <t>124</t>
  </si>
  <si>
    <t>Pol7</t>
  </si>
  <si>
    <t>Príplatok za dvojfarebné prevedenie trávnika - červenozelené, čiarovanie volejbal - žlté</t>
  </si>
  <si>
    <t>126</t>
  </si>
  <si>
    <t>58911-6112</t>
  </si>
  <si>
    <t>Montáž umelej trávy</t>
  </si>
  <si>
    <t>128</t>
  </si>
  <si>
    <t>Pol8</t>
  </si>
  <si>
    <t>Čiarovanie (volejbal, tenis, minifutbal) - biele</t>
  </si>
  <si>
    <t>130</t>
  </si>
  <si>
    <t>58151-30000</t>
  </si>
  <si>
    <t>Piesok kremičitý sušený</t>
  </si>
  <si>
    <t>132</t>
  </si>
  <si>
    <t>Pol9</t>
  </si>
  <si>
    <t>Doprava piesku</t>
  </si>
  <si>
    <t>134</t>
  </si>
  <si>
    <t>18050-2212</t>
  </si>
  <si>
    <t>Zapieskovanie umelej trávy kremičitým pieskom</t>
  </si>
  <si>
    <t>136</t>
  </si>
  <si>
    <t>Športové príslušenstvo</t>
  </si>
  <si>
    <t>95994-7111</t>
  </si>
  <si>
    <t>146</t>
  </si>
  <si>
    <t>76799-5102</t>
  </si>
  <si>
    <t>148</t>
  </si>
  <si>
    <t>23240-00100</t>
  </si>
  <si>
    <t>150</t>
  </si>
  <si>
    <t>55343-71300</t>
  </si>
  <si>
    <t>152</t>
  </si>
  <si>
    <t>767</t>
  </si>
  <si>
    <t>Konštrukcie doplnkové kovové</t>
  </si>
  <si>
    <t>767996801.1</t>
  </si>
  <si>
    <t>Demontáž ostatných doplnkov stavieb s hmotnosťou jednotlivých dielov konštrukcií do 50 kg,  -0,00100t - B2</t>
  </si>
  <si>
    <t>SPORT NITRA s.r.o.</t>
  </si>
  <si>
    <t>SK2022379590</t>
  </si>
  <si>
    <r>
      <t>Volejbalová sáda (stĺpiky, sieťka)</t>
    </r>
    <r>
      <rPr>
        <sz val="9"/>
        <color rgb="FFFF0000"/>
        <rFont val="Arial CE"/>
        <family val="2"/>
        <charset val="238"/>
      </rPr>
      <t xml:space="preserve"> </t>
    </r>
  </si>
  <si>
    <t xml:space="preserve">Tenisová sada (stĺpiky, sieťka, zavažie) </t>
  </si>
  <si>
    <t xml:space="preserve">Basketbalové/Streetbalové stojany pozinkované </t>
  </si>
  <si>
    <t xml:space="preserve">Bránky pre futbal hliníkové 4x2x1m Al, vrátane sietí, </t>
  </si>
  <si>
    <t xml:space="preserve">Multifunkčný umelý trávnik certifikovaný, farba zelená, vlákno polyetylen, výška vlákna - 20 mm, hustota vpichov 22000/m2, hmotnosť trávnika 2150g/m2, Dtex - 6600, výplň kremičitý piesok - 25 kg/m2, trávnik pre čiary biely, žltý </t>
  </si>
  <si>
    <t>311311911.S</t>
  </si>
  <si>
    <t>Betón nadzákladových múrov prostý tr. C 16/20</t>
  </si>
  <si>
    <t>3381711131</t>
  </si>
  <si>
    <t>Osadzovanie stĺpika oceľového mantinelového výšky do 2 m do kotevnej platne</t>
  </si>
  <si>
    <t>553510030801.2</t>
  </si>
  <si>
    <t>Stlp mantinelového systému, oceľ zinkovaná, profil JAKL 80/80/3 mm, výška 1,25 m, pre osadenie na kotevné platne, priskrukpovaním, plastová krytka</t>
  </si>
  <si>
    <t>3381711231</t>
  </si>
  <si>
    <t>Osadzovanie stĺpika oceľového mantinelového výšky nad 2 m do 4 m, do kotevnej platne</t>
  </si>
  <si>
    <t>553510030801.1</t>
  </si>
  <si>
    <t>Stlp mantinelového systému, oceľ zinkovaná, profil JAKL 80/80/3 mm, výška 4,0 m, pre osadenie na kotevné platne, priskrukpovaním, plastová krytka</t>
  </si>
  <si>
    <t>3381711232</t>
  </si>
  <si>
    <t>Osadzovanie stĺpika oceľového mantinelového, rohového, výšky nad 4 m, do kotevnej platne</t>
  </si>
  <si>
    <t>553510030801.3</t>
  </si>
  <si>
    <t>Stlp mantinelového systému - rohový, oceľ zinkovaná, profil JAKL 80/80/3 mm, výška 5,0 m, pre osadenie na kotevné platne, priskrukpovaním, plastová krytka</t>
  </si>
  <si>
    <t>3381721131</t>
  </si>
  <si>
    <t>Montáž jakl. profilu 40x40 na stĺpiky oplotenia  skrutkovaním, galvan. oceľ</t>
  </si>
  <si>
    <t>553510030801.4</t>
  </si>
  <si>
    <t>Profil stužujúci pre mantinelový systém, JAKL 40x40x3 mm, galvan. oceľ</t>
  </si>
  <si>
    <t>Práce a dodávky M</t>
  </si>
  <si>
    <t>21-M</t>
  </si>
  <si>
    <t>Elektromontáže</t>
  </si>
  <si>
    <t>210193001.S</t>
  </si>
  <si>
    <t>Rozpájacia a istiaca plastová skriňa pilierová - typ SR 1</t>
  </si>
  <si>
    <t>357110000400.S</t>
  </si>
  <si>
    <t>Skriňa rozpájacia a istiaca, plastová, pilierová SR 1 DIN00 VV 1/1x160A P2</t>
  </si>
  <si>
    <t>358220042500.S</t>
  </si>
  <si>
    <t>Istič 3P, 25 A, charakteristika B, 6 kA, 3 moduly</t>
  </si>
  <si>
    <t>358220000500.S</t>
  </si>
  <si>
    <t>Istič 1P, 16 A, charakteristika B, 6 kA, 1 modul</t>
  </si>
  <si>
    <t>358990004140.S</t>
  </si>
  <si>
    <t>Kryt svoriek IP20 pre výkonové ističe 3P do 250 A</t>
  </si>
  <si>
    <t>210193061</t>
  </si>
  <si>
    <t>Rozvádzač RST</t>
  </si>
  <si>
    <t>210201620.S</t>
  </si>
  <si>
    <t>Zapojenie svietidla 1x svetelný zdroj, nevýbušné, uličné LED</t>
  </si>
  <si>
    <t>LIG5L03122</t>
  </si>
  <si>
    <t>FORCA LED 151W 17360lm/765 ECG IP65 50° šedé</t>
  </si>
  <si>
    <t>210220020.S</t>
  </si>
  <si>
    <t>Uzemňovacie vedenie v zemi FeZn vrátane izolácie spojov</t>
  </si>
  <si>
    <t>354410058800.S</t>
  </si>
  <si>
    <t>Pásovina uzemňovacia FeZn 30 x 4 mm</t>
  </si>
  <si>
    <t>210810046.S</t>
  </si>
  <si>
    <t>Kábel medený silový uložený pevne 1-CYKY 0,6/1 kV 3x240</t>
  </si>
  <si>
    <t>341110000700.S</t>
  </si>
  <si>
    <t>Kábel medený CYKY 3x1,5 mm2</t>
  </si>
  <si>
    <t>210810057.S</t>
  </si>
  <si>
    <t>Kábel medený silový uložený pevne 1-CYKY 0,6/1 kV 3x150+70</t>
  </si>
  <si>
    <t>341110006500.S</t>
  </si>
  <si>
    <t>Kábel medený 1-CYKY 5x25 mm2</t>
  </si>
  <si>
    <t>916561112.S</t>
  </si>
  <si>
    <t>Osadenie záhonového alebo parkového obrubníka betón., do lôžka z bet. pros. tr. C 16/20 s bočnou oporou</t>
  </si>
  <si>
    <t>592170001800.S</t>
  </si>
  <si>
    <t>Obrubník parkový, lxšxv 1000x50x200 mm, prírodný</t>
  </si>
  <si>
    <t>767137511.1</t>
  </si>
  <si>
    <t>Montáž mantinelovej výplne, preglejková doska impregnovaná, 1250x2500x18 mm, biela</t>
  </si>
  <si>
    <t>606210000111</t>
  </si>
  <si>
    <t>Mantinelový systém multifunkčného ihriska, preglejka vodovzdorná breza C/C, šxlxhr 2500x1250x18 mm, vrátane hlinikového mádla</t>
  </si>
  <si>
    <t>767911141</t>
  </si>
  <si>
    <t xml:space="preserve">Montáž oplotenia, ochranná sieť PE, s výškou nad 2,0 do 4,0 m </t>
  </si>
  <si>
    <t>313910000412</t>
  </si>
  <si>
    <t xml:space="preserve">Ochranná sieť zelená, PE, hr. 3mm, veľkosť oka 45/45mm, výška do 4,0m </t>
  </si>
  <si>
    <t>767920221</t>
  </si>
  <si>
    <t>Montáž vrát a vrátok k mantinelovému systému multifunkčného ihriska, výplň preglejka, hr. 18 mm</t>
  </si>
  <si>
    <t>553510010540.1</t>
  </si>
  <si>
    <t>Bránka jednokrídlová, šxv 1,1x2,05 m, úprava Zn+PVC, výplň jokel 40x40x3 mm, preglejka 18 mm, farba Biela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</si>
</sst>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FF0000"/>
      <name val="Arial CE"/>
      <family val="2"/>
      <charset val="238"/>
    </font>
    <font>
      <sz val="9"/>
      <name val="Arial CE"/>
    </font>
    <font>
      <i/>
      <sz val="9"/>
      <color rgb="FF0000FF"/>
      <name val="Arial CE"/>
    </font>
    <font>
      <sz val="8"/>
      <color rgb="FF003366"/>
      <name val="Arial CE"/>
    </font>
    <font>
      <sz val="12"/>
      <color rgb="FF003366"/>
      <name val="Arial CE"/>
    </font>
    <font>
      <sz val="10"/>
      <color rgb="FF003366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167" fontId="34" fillId="0" borderId="22" xfId="0" applyNumberFormat="1" applyFont="1" applyBorder="1" applyAlignment="1">
      <alignment vertical="center"/>
    </xf>
    <xf numFmtId="4" fontId="34" fillId="0" borderId="22" xfId="0" applyNumberFormat="1" applyFont="1" applyBorder="1" applyAlignment="1">
      <alignment vertical="center"/>
    </xf>
    <xf numFmtId="0" fontId="35" fillId="0" borderId="0" xfId="0" applyFont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67" fontId="36" fillId="0" borderId="0" xfId="0" applyNumberFormat="1" applyFont="1"/>
    <xf numFmtId="0" fontId="37" fillId="0" borderId="0" xfId="0" applyFont="1" applyAlignment="1">
      <alignment horizontal="left"/>
    </xf>
    <xf numFmtId="167" fontId="37" fillId="0" borderId="0" xfId="0" applyNumberFormat="1" applyFont="1"/>
    <xf numFmtId="167" fontId="17" fillId="5" borderId="22" xfId="0" applyNumberFormat="1" applyFont="1" applyFill="1" applyBorder="1" applyAlignment="1" applyProtection="1">
      <alignment vertical="center"/>
      <protection locked="0"/>
    </xf>
    <xf numFmtId="167" fontId="29" fillId="5" borderId="22" xfId="0" applyNumberFormat="1" applyFont="1" applyFill="1" applyBorder="1" applyAlignment="1" applyProtection="1">
      <alignment vertical="center"/>
      <protection locked="0"/>
    </xf>
    <xf numFmtId="0" fontId="0" fillId="5" borderId="0" xfId="0" applyFont="1" applyFill="1" applyAlignment="1">
      <alignment vertical="center"/>
    </xf>
    <xf numFmtId="0" fontId="0" fillId="5" borderId="3" xfId="0" applyFont="1" applyFill="1" applyBorder="1" applyAlignment="1" applyProtection="1">
      <alignment vertical="center"/>
      <protection locked="0"/>
    </xf>
    <xf numFmtId="0" fontId="33" fillId="5" borderId="22" xfId="0" applyFont="1" applyFill="1" applyBorder="1" applyAlignment="1">
      <alignment horizontal="center" vertical="center"/>
    </xf>
    <xf numFmtId="49" fontId="33" fillId="5" borderId="22" xfId="0" applyNumberFormat="1" applyFont="1" applyFill="1" applyBorder="1" applyAlignment="1">
      <alignment horizontal="left" vertical="center" wrapText="1"/>
    </xf>
    <xf numFmtId="0" fontId="33" fillId="5" borderId="22" xfId="0" applyFont="1" applyFill="1" applyBorder="1" applyAlignment="1">
      <alignment horizontal="left" vertical="center" wrapText="1"/>
    </xf>
    <xf numFmtId="0" fontId="33" fillId="5" borderId="22" xfId="0" applyFont="1" applyFill="1" applyBorder="1" applyAlignment="1">
      <alignment horizontal="center" vertical="center" wrapText="1"/>
    </xf>
    <xf numFmtId="167" fontId="33" fillId="5" borderId="22" xfId="0" applyNumberFormat="1" applyFont="1" applyFill="1" applyBorder="1" applyAlignment="1">
      <alignment vertical="center"/>
    </xf>
    <xf numFmtId="4" fontId="33" fillId="5" borderId="22" xfId="0" applyNumberFormat="1" applyFont="1" applyFill="1" applyBorder="1" applyAlignment="1">
      <alignment vertical="center"/>
    </xf>
    <xf numFmtId="4" fontId="29" fillId="5" borderId="22" xfId="0" applyNumberFormat="1" applyFont="1" applyFill="1" applyBorder="1" applyAlignment="1" applyProtection="1">
      <alignment vertical="center"/>
      <protection locked="0"/>
    </xf>
    <xf numFmtId="0" fontId="30" fillId="5" borderId="22" xfId="0" applyFont="1" applyFill="1" applyBorder="1" applyAlignment="1" applyProtection="1">
      <alignment vertical="center"/>
      <protection locked="0"/>
    </xf>
    <xf numFmtId="0" fontId="30" fillId="5" borderId="3" xfId="0" applyFont="1" applyFill="1" applyBorder="1" applyAlignment="1">
      <alignment vertical="center"/>
    </xf>
    <xf numFmtId="0" fontId="29" fillId="5" borderId="14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166" fontId="18" fillId="5" borderId="0" xfId="0" applyNumberFormat="1" applyFont="1" applyFill="1" applyBorder="1" applyAlignment="1">
      <alignment vertical="center"/>
    </xf>
    <xf numFmtId="166" fontId="18" fillId="5" borderId="15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7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4" fontId="0" fillId="5" borderId="0" xfId="0" applyNumberFormat="1" applyFont="1" applyFill="1" applyAlignment="1">
      <alignment vertical="center"/>
    </xf>
    <xf numFmtId="0" fontId="34" fillId="5" borderId="22" xfId="0" applyFont="1" applyFill="1" applyBorder="1" applyAlignment="1">
      <alignment horizontal="center" vertical="center"/>
    </xf>
    <xf numFmtId="49" fontId="34" fillId="5" borderId="22" xfId="0" applyNumberFormat="1" applyFont="1" applyFill="1" applyBorder="1" applyAlignment="1">
      <alignment horizontal="left" vertical="center" wrapText="1"/>
    </xf>
    <xf numFmtId="0" fontId="34" fillId="5" borderId="22" xfId="0" applyFont="1" applyFill="1" applyBorder="1" applyAlignment="1">
      <alignment horizontal="left" vertical="center" wrapText="1"/>
    </xf>
    <xf numFmtId="0" fontId="34" fillId="5" borderId="22" xfId="0" applyFont="1" applyFill="1" applyBorder="1" applyAlignment="1">
      <alignment horizontal="center" vertical="center" wrapText="1"/>
    </xf>
    <xf numFmtId="167" fontId="34" fillId="5" borderId="22" xfId="0" applyNumberFormat="1" applyFont="1" applyFill="1" applyBorder="1" applyAlignment="1">
      <alignment vertical="center"/>
    </xf>
    <xf numFmtId="4" fontId="34" fillId="5" borderId="22" xfId="0" applyNumberFormat="1" applyFont="1" applyFill="1" applyBorder="1" applyAlignment="1">
      <alignment vertical="center"/>
    </xf>
    <xf numFmtId="4" fontId="17" fillId="5" borderId="22" xfId="0" applyNumberFormat="1" applyFon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>
      <alignment vertical="center"/>
    </xf>
    <xf numFmtId="0" fontId="18" fillId="5" borderId="14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6" workbookViewId="0">
      <selection activeCell="AN9" sqref="AN9"/>
    </sheetView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 x14ac:dyDescent="0.2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4" t="s">
        <v>6</v>
      </c>
      <c r="BT2" s="14" t="s">
        <v>7</v>
      </c>
    </row>
    <row r="3" spans="1:74" s="1" customFormat="1" ht="6.9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237" t="s">
        <v>12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17"/>
      <c r="BS5" s="14" t="s">
        <v>6</v>
      </c>
    </row>
    <row r="6" spans="1:74" s="1" customFormat="1" ht="36.9" customHeight="1" x14ac:dyDescent="0.2">
      <c r="B6" s="17"/>
      <c r="D6" s="22" t="s">
        <v>13</v>
      </c>
      <c r="K6" s="238" t="s">
        <v>14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17"/>
      <c r="BS6" s="14" t="s">
        <v>6</v>
      </c>
    </row>
    <row r="7" spans="1:74" s="1" customFormat="1" ht="12" customHeight="1" x14ac:dyDescent="0.2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17</v>
      </c>
      <c r="K8" s="21" t="s">
        <v>18</v>
      </c>
      <c r="AK8" s="23" t="s">
        <v>19</v>
      </c>
      <c r="AN8" s="158">
        <v>44732</v>
      </c>
      <c r="AR8" s="17"/>
      <c r="BS8" s="14" t="s">
        <v>6</v>
      </c>
    </row>
    <row r="9" spans="1:74" s="1" customFormat="1" ht="14.4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45" customHeight="1" x14ac:dyDescent="0.2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24</v>
      </c>
      <c r="AK13" s="23" t="s">
        <v>21</v>
      </c>
      <c r="AN13" s="21">
        <v>36782041</v>
      </c>
      <c r="AR13" s="17"/>
      <c r="BS13" s="14" t="s">
        <v>6</v>
      </c>
    </row>
    <row r="14" spans="1:74" ht="13.2" x14ac:dyDescent="0.2">
      <c r="B14" s="17"/>
      <c r="E14" s="21" t="s">
        <v>313</v>
      </c>
      <c r="AK14" s="23" t="s">
        <v>23</v>
      </c>
      <c r="AN14" s="21" t="s">
        <v>314</v>
      </c>
      <c r="AR14" s="17"/>
      <c r="BS14" s="14" t="s">
        <v>6</v>
      </c>
    </row>
    <row r="15" spans="1:74" s="1" customFormat="1" ht="6.9" customHeight="1" x14ac:dyDescent="0.2">
      <c r="B15" s="17"/>
      <c r="AR15" s="17"/>
      <c r="BS15" s="14" t="s">
        <v>26</v>
      </c>
    </row>
    <row r="16" spans="1:74" s="1" customFormat="1" ht="12" customHeight="1" x14ac:dyDescent="0.2">
      <c r="B16" s="17"/>
      <c r="D16" s="23" t="s">
        <v>27</v>
      </c>
      <c r="AK16" s="23" t="s">
        <v>21</v>
      </c>
      <c r="AN16" s="21" t="s">
        <v>28</v>
      </c>
      <c r="AR16" s="17"/>
      <c r="BS16" s="14" t="s">
        <v>26</v>
      </c>
    </row>
    <row r="17" spans="1:71" s="1" customFormat="1" ht="18.45" customHeight="1" x14ac:dyDescent="0.2">
      <c r="B17" s="17"/>
      <c r="E17" s="21" t="s">
        <v>29</v>
      </c>
      <c r="AK17" s="23" t="s">
        <v>23</v>
      </c>
      <c r="AN17" s="21" t="s">
        <v>30</v>
      </c>
      <c r="AR17" s="17"/>
      <c r="BS17" s="14" t="s">
        <v>26</v>
      </c>
    </row>
    <row r="18" spans="1:71" s="1" customFormat="1" ht="6.9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31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45" customHeight="1" x14ac:dyDescent="0.2">
      <c r="B20" s="17"/>
      <c r="E20" s="21" t="s">
        <v>25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" customHeight="1" x14ac:dyDescent="0.2">
      <c r="B21" s="17"/>
      <c r="AR21" s="17"/>
    </row>
    <row r="22" spans="1:71" s="1" customFormat="1" ht="12" customHeight="1" x14ac:dyDescent="0.2">
      <c r="B22" s="17"/>
      <c r="D22" s="23" t="s">
        <v>32</v>
      </c>
      <c r="AR22" s="17"/>
    </row>
    <row r="23" spans="1:71" s="1" customFormat="1" ht="16.5" customHeight="1" x14ac:dyDescent="0.2">
      <c r="B23" s="17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R23" s="17"/>
    </row>
    <row r="24" spans="1:71" s="1" customFormat="1" ht="6.9" customHeight="1" x14ac:dyDescent="0.2">
      <c r="B24" s="17"/>
      <c r="AR24" s="17"/>
    </row>
    <row r="25" spans="1:71" s="1" customFormat="1" ht="6.9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 x14ac:dyDescent="0.2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40">
        <f>ROUND(AG94,2)</f>
        <v>62264.54</v>
      </c>
      <c r="AL26" s="241"/>
      <c r="AM26" s="241"/>
      <c r="AN26" s="241"/>
      <c r="AO26" s="241"/>
      <c r="AP26" s="26"/>
      <c r="AQ26" s="26"/>
      <c r="AR26" s="27"/>
      <c r="BE26" s="26"/>
    </row>
    <row r="27" spans="1:71" s="2" customFormat="1" ht="6.9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42" t="s">
        <v>34</v>
      </c>
      <c r="M28" s="242"/>
      <c r="N28" s="242"/>
      <c r="O28" s="242"/>
      <c r="P28" s="242"/>
      <c r="Q28" s="26"/>
      <c r="R28" s="26"/>
      <c r="S28" s="26"/>
      <c r="T28" s="26"/>
      <c r="U28" s="26"/>
      <c r="V28" s="26"/>
      <c r="W28" s="242" t="s">
        <v>35</v>
      </c>
      <c r="X28" s="242"/>
      <c r="Y28" s="242"/>
      <c r="Z28" s="242"/>
      <c r="AA28" s="242"/>
      <c r="AB28" s="242"/>
      <c r="AC28" s="242"/>
      <c r="AD28" s="242"/>
      <c r="AE28" s="242"/>
      <c r="AF28" s="26"/>
      <c r="AG28" s="26"/>
      <c r="AH28" s="26"/>
      <c r="AI28" s="26"/>
      <c r="AJ28" s="26"/>
      <c r="AK28" s="242" t="s">
        <v>36</v>
      </c>
      <c r="AL28" s="242"/>
      <c r="AM28" s="242"/>
      <c r="AN28" s="242"/>
      <c r="AO28" s="242"/>
      <c r="AP28" s="26"/>
      <c r="AQ28" s="26"/>
      <c r="AR28" s="27"/>
      <c r="BE28" s="26"/>
    </row>
    <row r="29" spans="1:71" s="3" customFormat="1" ht="14.4" customHeight="1" x14ac:dyDescent="0.2">
      <c r="B29" s="31"/>
      <c r="D29" s="23" t="s">
        <v>37</v>
      </c>
      <c r="F29" s="23" t="s">
        <v>38</v>
      </c>
      <c r="L29" s="227">
        <v>0.2</v>
      </c>
      <c r="M29" s="226"/>
      <c r="N29" s="226"/>
      <c r="O29" s="226"/>
      <c r="P29" s="226"/>
      <c r="W29" s="225">
        <f>ROUND(AZ94, 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 2)</f>
        <v>0</v>
      </c>
      <c r="AL29" s="226"/>
      <c r="AM29" s="226"/>
      <c r="AN29" s="226"/>
      <c r="AO29" s="226"/>
      <c r="AR29" s="31"/>
    </row>
    <row r="30" spans="1:71" s="3" customFormat="1" ht="14.4" customHeight="1" x14ac:dyDescent="0.2">
      <c r="B30" s="31"/>
      <c r="F30" s="23" t="s">
        <v>39</v>
      </c>
      <c r="L30" s="227">
        <v>0.2</v>
      </c>
      <c r="M30" s="226"/>
      <c r="N30" s="226"/>
      <c r="O30" s="226"/>
      <c r="P30" s="226"/>
      <c r="W30" s="225">
        <f>AK26</f>
        <v>62264.54</v>
      </c>
      <c r="X30" s="226"/>
      <c r="Y30" s="226"/>
      <c r="Z30" s="226"/>
      <c r="AA30" s="226"/>
      <c r="AB30" s="226"/>
      <c r="AC30" s="226"/>
      <c r="AD30" s="226"/>
      <c r="AE30" s="226"/>
      <c r="AK30" s="225">
        <f>W30*0.2</f>
        <v>12452.908000000001</v>
      </c>
      <c r="AL30" s="226"/>
      <c r="AM30" s="226"/>
      <c r="AN30" s="226"/>
      <c r="AO30" s="226"/>
      <c r="AR30" s="31"/>
    </row>
    <row r="31" spans="1:71" s="3" customFormat="1" ht="14.4" hidden="1" customHeight="1" x14ac:dyDescent="0.2">
      <c r="B31" s="31"/>
      <c r="F31" s="23" t="s">
        <v>40</v>
      </c>
      <c r="L31" s="227">
        <v>0.2</v>
      </c>
      <c r="M31" s="226"/>
      <c r="N31" s="226"/>
      <c r="O31" s="226"/>
      <c r="P31" s="226"/>
      <c r="W31" s="225">
        <f>ROUND(BB94, 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1"/>
    </row>
    <row r="32" spans="1:71" s="3" customFormat="1" ht="14.4" hidden="1" customHeight="1" x14ac:dyDescent="0.2">
      <c r="B32" s="31"/>
      <c r="F32" s="23" t="s">
        <v>41</v>
      </c>
      <c r="L32" s="227">
        <v>0.2</v>
      </c>
      <c r="M32" s="226"/>
      <c r="N32" s="226"/>
      <c r="O32" s="226"/>
      <c r="P32" s="226"/>
      <c r="W32" s="225">
        <f>ROUND(BC94, 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1"/>
    </row>
    <row r="33" spans="1:57" s="3" customFormat="1" ht="14.4" hidden="1" customHeight="1" x14ac:dyDescent="0.2">
      <c r="B33" s="31"/>
      <c r="F33" s="23" t="s">
        <v>42</v>
      </c>
      <c r="L33" s="227">
        <v>0</v>
      </c>
      <c r="M33" s="226"/>
      <c r="N33" s="226"/>
      <c r="O33" s="226"/>
      <c r="P33" s="226"/>
      <c r="W33" s="225">
        <f>ROUND(BD94, 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1"/>
    </row>
    <row r="34" spans="1:57" s="2" customFormat="1" ht="6.9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 x14ac:dyDescent="0.2">
      <c r="A35" s="26"/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228" t="s">
        <v>45</v>
      </c>
      <c r="Y35" s="229"/>
      <c r="Z35" s="229"/>
      <c r="AA35" s="229"/>
      <c r="AB35" s="229"/>
      <c r="AC35" s="34"/>
      <c r="AD35" s="34"/>
      <c r="AE35" s="34"/>
      <c r="AF35" s="34"/>
      <c r="AG35" s="34"/>
      <c r="AH35" s="34"/>
      <c r="AI35" s="34"/>
      <c r="AJ35" s="34"/>
      <c r="AK35" s="230">
        <f>SUM(AK26:AK33)</f>
        <v>74717.448000000004</v>
      </c>
      <c r="AL35" s="229"/>
      <c r="AM35" s="229"/>
      <c r="AN35" s="229"/>
      <c r="AO35" s="231"/>
      <c r="AP35" s="32"/>
      <c r="AQ35" s="32"/>
      <c r="AR35" s="27"/>
      <c r="BE35" s="26"/>
    </row>
    <row r="36" spans="1:57" s="2" customFormat="1" ht="6.9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 x14ac:dyDescent="0.2">
      <c r="B38" s="17"/>
      <c r="AR38" s="17"/>
    </row>
    <row r="39" spans="1:57" s="1" customFormat="1" ht="14.4" customHeight="1" x14ac:dyDescent="0.2">
      <c r="B39" s="17"/>
      <c r="AR39" s="17"/>
    </row>
    <row r="40" spans="1:57" s="1" customFormat="1" ht="14.4" customHeight="1" x14ac:dyDescent="0.2">
      <c r="B40" s="17"/>
      <c r="AR40" s="17"/>
    </row>
    <row r="41" spans="1:57" s="1" customFormat="1" ht="14.4" customHeight="1" x14ac:dyDescent="0.2">
      <c r="B41" s="17"/>
      <c r="AR41" s="17"/>
    </row>
    <row r="42" spans="1:57" s="1" customFormat="1" ht="14.4" customHeight="1" x14ac:dyDescent="0.2">
      <c r="B42" s="17"/>
      <c r="AR42" s="17"/>
    </row>
    <row r="43" spans="1:57" s="1" customFormat="1" ht="14.4" customHeight="1" x14ac:dyDescent="0.2">
      <c r="B43" s="17"/>
      <c r="AR43" s="17"/>
    </row>
    <row r="44" spans="1:57" s="1" customFormat="1" ht="14.4" customHeight="1" x14ac:dyDescent="0.2">
      <c r="B44" s="17"/>
      <c r="AR44" s="17"/>
    </row>
    <row r="45" spans="1:57" s="1" customFormat="1" ht="14.4" customHeight="1" x14ac:dyDescent="0.2">
      <c r="B45" s="17"/>
      <c r="AR45" s="17"/>
    </row>
    <row r="46" spans="1:57" s="1" customFormat="1" ht="14.4" customHeight="1" x14ac:dyDescent="0.2">
      <c r="B46" s="17"/>
      <c r="AR46" s="17"/>
    </row>
    <row r="47" spans="1:57" s="1" customFormat="1" ht="14.4" customHeight="1" x14ac:dyDescent="0.2">
      <c r="B47" s="17"/>
      <c r="AR47" s="17"/>
    </row>
    <row r="48" spans="1:57" s="1" customFormat="1" ht="14.4" customHeight="1" x14ac:dyDescent="0.2">
      <c r="B48" s="17"/>
      <c r="AR48" s="17"/>
    </row>
    <row r="49" spans="1:57" s="2" customFormat="1" ht="14.4" customHeight="1" x14ac:dyDescent="0.2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3.2" x14ac:dyDescent="0.2">
      <c r="A60" s="26"/>
      <c r="B60" s="27"/>
      <c r="C60" s="26"/>
      <c r="D60" s="39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48</v>
      </c>
      <c r="AI60" s="29"/>
      <c r="AJ60" s="29"/>
      <c r="AK60" s="29"/>
      <c r="AL60" s="29"/>
      <c r="AM60" s="39" t="s">
        <v>49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3.2" x14ac:dyDescent="0.2">
      <c r="A64" s="26"/>
      <c r="B64" s="27"/>
      <c r="C64" s="26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3.2" x14ac:dyDescent="0.2">
      <c r="A75" s="26"/>
      <c r="B75" s="27"/>
      <c r="C75" s="26"/>
      <c r="D75" s="39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48</v>
      </c>
      <c r="AI75" s="29"/>
      <c r="AJ75" s="29"/>
      <c r="AK75" s="29"/>
      <c r="AL75" s="29"/>
      <c r="AM75" s="39" t="s">
        <v>49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" customHeight="1" x14ac:dyDescent="0.2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 x14ac:dyDescent="0.2">
      <c r="B84" s="45"/>
      <c r="C84" s="23" t="s">
        <v>11</v>
      </c>
      <c r="L84" s="4" t="str">
        <f>K5</f>
        <v>A197</v>
      </c>
      <c r="AR84" s="45"/>
    </row>
    <row r="85" spans="1:91" s="5" customFormat="1" ht="36.9" customHeight="1" x14ac:dyDescent="0.2">
      <c r="B85" s="46"/>
      <c r="C85" s="47" t="s">
        <v>13</v>
      </c>
      <c r="L85" s="216" t="str">
        <f>K6</f>
        <v>MULTIFUNKČNÉ  IHRISKO BARKA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46"/>
    </row>
    <row r="86" spans="1:91" s="2" customFormat="1" ht="6.9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 x14ac:dyDescent="0.2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Juskova Voľa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218">
        <f>IF(AN8= "","",AN8)</f>
        <v>44732</v>
      </c>
      <c r="AN87" s="218"/>
      <c r="AO87" s="26"/>
      <c r="AP87" s="26"/>
      <c r="AQ87" s="26"/>
      <c r="AR87" s="27"/>
      <c r="BE87" s="26"/>
    </row>
    <row r="88" spans="1:91" s="2" customFormat="1" ht="6.9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 x14ac:dyDescent="0.2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Cirkevná škola v prírode, 094 12, Juskova Voľa 118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219" t="str">
        <f>IF(E17="","",E17)</f>
        <v>ateliér-m spol. s r.o.</v>
      </c>
      <c r="AN89" s="220"/>
      <c r="AO89" s="220"/>
      <c r="AP89" s="220"/>
      <c r="AQ89" s="26"/>
      <c r="AR89" s="27"/>
      <c r="AS89" s="221" t="s">
        <v>53</v>
      </c>
      <c r="AT89" s="222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15" customHeight="1" x14ac:dyDescent="0.2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SPORT NITRA s.r.o.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31</v>
      </c>
      <c r="AJ90" s="26"/>
      <c r="AK90" s="26"/>
      <c r="AL90" s="26"/>
      <c r="AM90" s="219" t="str">
        <f>IF(E20="","",E20)</f>
        <v xml:space="preserve"> </v>
      </c>
      <c r="AN90" s="220"/>
      <c r="AO90" s="220"/>
      <c r="AP90" s="220"/>
      <c r="AQ90" s="26"/>
      <c r="AR90" s="27"/>
      <c r="AS90" s="223"/>
      <c r="AT90" s="224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5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23"/>
      <c r="AT91" s="224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 x14ac:dyDescent="0.2">
      <c r="A92" s="26"/>
      <c r="B92" s="27"/>
      <c r="C92" s="211" t="s">
        <v>54</v>
      </c>
      <c r="D92" s="212"/>
      <c r="E92" s="212"/>
      <c r="F92" s="212"/>
      <c r="G92" s="212"/>
      <c r="H92" s="54"/>
      <c r="I92" s="213" t="s">
        <v>55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4" t="s">
        <v>56</v>
      </c>
      <c r="AH92" s="212"/>
      <c r="AI92" s="212"/>
      <c r="AJ92" s="212"/>
      <c r="AK92" s="212"/>
      <c r="AL92" s="212"/>
      <c r="AM92" s="212"/>
      <c r="AN92" s="213" t="s">
        <v>57</v>
      </c>
      <c r="AO92" s="212"/>
      <c r="AP92" s="215"/>
      <c r="AQ92" s="55" t="s">
        <v>58</v>
      </c>
      <c r="AR92" s="27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  <c r="BE92" s="26"/>
    </row>
    <row r="93" spans="1:91" s="2" customFormat="1" ht="10.9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" customHeight="1" x14ac:dyDescent="0.2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35">
        <f>ROUND(AG95,2)</f>
        <v>62264.54</v>
      </c>
      <c r="AH94" s="235"/>
      <c r="AI94" s="235"/>
      <c r="AJ94" s="235"/>
      <c r="AK94" s="235"/>
      <c r="AL94" s="235"/>
      <c r="AM94" s="235"/>
      <c r="AN94" s="236">
        <f>AG94*1.2</f>
        <v>74717.448000000004</v>
      </c>
      <c r="AO94" s="236"/>
      <c r="AP94" s="236"/>
      <c r="AQ94" s="66" t="s">
        <v>1</v>
      </c>
      <c r="AR94" s="62"/>
      <c r="AS94" s="67">
        <f>ROUND(AS95,2)</f>
        <v>0</v>
      </c>
      <c r="AT94" s="68">
        <f>ROUND(SUM(AV94:AW94),2)</f>
        <v>8219.16</v>
      </c>
      <c r="AU94" s="69" t="e">
        <f>ROUND(AU95,5)</f>
        <v>#REF!</v>
      </c>
      <c r="AV94" s="68">
        <f>ROUND(AZ94*L29,2)</f>
        <v>0</v>
      </c>
      <c r="AW94" s="68">
        <f>ROUND(BA94*L30,2)</f>
        <v>8219.16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41095.79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7" customFormat="1" ht="16.5" customHeight="1" x14ac:dyDescent="0.2">
      <c r="A95" s="73" t="s">
        <v>77</v>
      </c>
      <c r="B95" s="74"/>
      <c r="C95" s="75"/>
      <c r="D95" s="234" t="s">
        <v>78</v>
      </c>
      <c r="E95" s="234"/>
      <c r="F95" s="234"/>
      <c r="G95" s="234"/>
      <c r="H95" s="234"/>
      <c r="I95" s="76"/>
      <c r="J95" s="234" t="s">
        <v>79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2">
        <f>'SO01 - HLAVNÝ OBJEKT'!J30</f>
        <v>62264.54</v>
      </c>
      <c r="AH95" s="233"/>
      <c r="AI95" s="233"/>
      <c r="AJ95" s="233"/>
      <c r="AK95" s="233"/>
      <c r="AL95" s="233"/>
      <c r="AM95" s="233"/>
      <c r="AN95" s="232">
        <f>AG95*1.2</f>
        <v>74717.448000000004</v>
      </c>
      <c r="AO95" s="233"/>
      <c r="AP95" s="233"/>
      <c r="AQ95" s="77" t="s">
        <v>80</v>
      </c>
      <c r="AR95" s="74"/>
      <c r="AS95" s="78">
        <v>0</v>
      </c>
      <c r="AT95" s="79">
        <f>ROUND(SUM(AV95:AW95),2)</f>
        <v>8219.16</v>
      </c>
      <c r="AU95" s="80" t="e">
        <f>'SO01 - HLAVNÝ OBJEKT'!P127</f>
        <v>#REF!</v>
      </c>
      <c r="AV95" s="79">
        <f>'SO01 - HLAVNÝ OBJEKT'!J33</f>
        <v>0</v>
      </c>
      <c r="AW95" s="79">
        <f>'SO01 - HLAVNÝ OBJEKT'!J34</f>
        <v>8219.16</v>
      </c>
      <c r="AX95" s="79">
        <f>'SO01 - HLAVNÝ OBJEKT'!J35</f>
        <v>0</v>
      </c>
      <c r="AY95" s="79">
        <f>'SO01 - HLAVNÝ OBJEKT'!J36</f>
        <v>0</v>
      </c>
      <c r="AZ95" s="79">
        <f>'SO01 - HLAVNÝ OBJEKT'!F33</f>
        <v>0</v>
      </c>
      <c r="BA95" s="79">
        <f>'SO01 - HLAVNÝ OBJEKT'!F34</f>
        <v>41095.79</v>
      </c>
      <c r="BB95" s="79">
        <f>'SO01 - HLAVNÝ OBJEKT'!F35</f>
        <v>0</v>
      </c>
      <c r="BC95" s="79">
        <f>'SO01 - HLAVNÝ OBJEKT'!F36</f>
        <v>0</v>
      </c>
      <c r="BD95" s="81">
        <f>'SO01 - HLAVNÝ OBJEKT'!F37</f>
        <v>0</v>
      </c>
      <c r="BT95" s="82" t="s">
        <v>81</v>
      </c>
      <c r="BV95" s="82" t="s">
        <v>75</v>
      </c>
      <c r="BW95" s="82" t="s">
        <v>82</v>
      </c>
      <c r="BX95" s="82" t="s">
        <v>4</v>
      </c>
      <c r="CL95" s="82" t="s">
        <v>1</v>
      </c>
      <c r="CM95" s="82" t="s">
        <v>73</v>
      </c>
    </row>
    <row r="96" spans="1:91" s="2" customFormat="1" ht="30" customHeight="1" x14ac:dyDescent="0.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" customHeight="1" x14ac:dyDescent="0.2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01 - HLAVNÝ OBJEKT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26"/>
  <sheetViews>
    <sheetView showGridLines="0" tabSelected="1" topLeftCell="A122" workbookViewId="0">
      <selection activeCell="AB214" sqref="AB214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83"/>
    </row>
    <row r="2" spans="1:46" s="1" customFormat="1" ht="36.9" customHeight="1" x14ac:dyDescent="0.2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82</v>
      </c>
    </row>
    <row r="3" spans="1:46" s="1" customFormat="1" ht="6.9" hidden="1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hidden="1" customHeight="1" x14ac:dyDescent="0.2">
      <c r="B4" s="17"/>
      <c r="D4" s="18" t="s">
        <v>83</v>
      </c>
      <c r="L4" s="17"/>
      <c r="M4" s="84" t="s">
        <v>9</v>
      </c>
      <c r="AT4" s="14" t="s">
        <v>3</v>
      </c>
    </row>
    <row r="5" spans="1:46" s="1" customFormat="1" ht="6.9" hidden="1" customHeight="1" x14ac:dyDescent="0.2">
      <c r="B5" s="17"/>
      <c r="L5" s="17"/>
    </row>
    <row r="6" spans="1:46" s="1" customFormat="1" ht="12" hidden="1" customHeight="1" x14ac:dyDescent="0.2">
      <c r="B6" s="17"/>
      <c r="D6" s="23" t="s">
        <v>13</v>
      </c>
      <c r="L6" s="17"/>
    </row>
    <row r="7" spans="1:46" s="1" customFormat="1" ht="16.5" hidden="1" customHeight="1" x14ac:dyDescent="0.2">
      <c r="B7" s="17"/>
      <c r="E7" s="244" t="str">
        <f>'Rekapitulácia stavby'!K6</f>
        <v>MULTIFUNKČNÉ  IHRISKO BARKA</v>
      </c>
      <c r="F7" s="245"/>
      <c r="G7" s="245"/>
      <c r="H7" s="245"/>
      <c r="L7" s="17"/>
    </row>
    <row r="8" spans="1:46" s="2" customFormat="1" ht="12" hidden="1" customHeight="1" x14ac:dyDescent="0.2">
      <c r="A8" s="26"/>
      <c r="B8" s="27"/>
      <c r="C8" s="26"/>
      <c r="D8" s="23" t="s">
        <v>84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 x14ac:dyDescent="0.2">
      <c r="A9" s="26"/>
      <c r="B9" s="27"/>
      <c r="C9" s="26"/>
      <c r="D9" s="26"/>
      <c r="E9" s="216" t="s">
        <v>85</v>
      </c>
      <c r="F9" s="243"/>
      <c r="G9" s="243"/>
      <c r="H9" s="243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idden="1" x14ac:dyDescent="0.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 x14ac:dyDescent="0.2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 x14ac:dyDescent="0.2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>
        <f>'Rekapitulácia stavby'!AN8</f>
        <v>44732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5" hidden="1" customHeight="1" x14ac:dyDescent="0.2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 x14ac:dyDescent="0.2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 x14ac:dyDescent="0.2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 x14ac:dyDescent="0.2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 x14ac:dyDescent="0.2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>
        <f>'Rekapitulácia stavby'!AN13</f>
        <v>36782041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 x14ac:dyDescent="0.2">
      <c r="A18" s="26"/>
      <c r="B18" s="27"/>
      <c r="C18" s="26"/>
      <c r="D18" s="26"/>
      <c r="E18" s="237" t="str">
        <f>'Rekapitulácia stavby'!E14</f>
        <v>SPORT NITRA s.r.o.</v>
      </c>
      <c r="F18" s="237"/>
      <c r="G18" s="237"/>
      <c r="H18" s="237"/>
      <c r="I18" s="23" t="s">
        <v>23</v>
      </c>
      <c r="J18" s="21" t="str">
        <f>'Rekapitulácia stavby'!AN14</f>
        <v>SK2022379590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 x14ac:dyDescent="0.2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 x14ac:dyDescent="0.2">
      <c r="A20" s="26"/>
      <c r="B20" s="27"/>
      <c r="C20" s="26"/>
      <c r="D20" s="23" t="s">
        <v>27</v>
      </c>
      <c r="E20" s="26"/>
      <c r="F20" s="26"/>
      <c r="G20" s="26"/>
      <c r="H20" s="26"/>
      <c r="I20" s="23" t="s">
        <v>21</v>
      </c>
      <c r="J20" s="21" t="s">
        <v>28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 x14ac:dyDescent="0.2">
      <c r="A21" s="26"/>
      <c r="B21" s="27"/>
      <c r="C21" s="26"/>
      <c r="D21" s="26"/>
      <c r="E21" s="21" t="s">
        <v>29</v>
      </c>
      <c r="F21" s="26"/>
      <c r="G21" s="26"/>
      <c r="H21" s="26"/>
      <c r="I21" s="23" t="s">
        <v>23</v>
      </c>
      <c r="J21" s="21" t="s">
        <v>30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 x14ac:dyDescent="0.2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 x14ac:dyDescent="0.2">
      <c r="A23" s="26"/>
      <c r="B23" s="27"/>
      <c r="C23" s="26"/>
      <c r="D23" s="23" t="s">
        <v>31</v>
      </c>
      <c r="E23" s="26"/>
      <c r="F23" s="26"/>
      <c r="G23" s="26"/>
      <c r="H23" s="26"/>
      <c r="I23" s="23" t="s">
        <v>21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 x14ac:dyDescent="0.2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 x14ac:dyDescent="0.2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 x14ac:dyDescent="0.2">
      <c r="A27" s="85"/>
      <c r="B27" s="86"/>
      <c r="C27" s="85"/>
      <c r="D27" s="85"/>
      <c r="E27" s="239" t="s">
        <v>1</v>
      </c>
      <c r="F27" s="239"/>
      <c r="G27" s="239"/>
      <c r="H27" s="239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" hidden="1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 x14ac:dyDescent="0.2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 x14ac:dyDescent="0.2">
      <c r="A30" s="26"/>
      <c r="B30" s="27"/>
      <c r="C30" s="26"/>
      <c r="D30" s="88" t="s">
        <v>33</v>
      </c>
      <c r="E30" s="26"/>
      <c r="F30" s="26"/>
      <c r="G30" s="26"/>
      <c r="H30" s="26"/>
      <c r="I30" s="26"/>
      <c r="J30" s="65">
        <f>ROUND(J127, 2)</f>
        <v>62264.54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 x14ac:dyDescent="0.2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 x14ac:dyDescent="0.2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 x14ac:dyDescent="0.2">
      <c r="A33" s="26"/>
      <c r="B33" s="27"/>
      <c r="C33" s="26"/>
      <c r="D33" s="89" t="s">
        <v>37</v>
      </c>
      <c r="E33" s="23" t="s">
        <v>38</v>
      </c>
      <c r="F33" s="90">
        <f>ROUND((SUM(BE127:BE225)),  2)</f>
        <v>0</v>
      </c>
      <c r="G33" s="26"/>
      <c r="H33" s="26"/>
      <c r="I33" s="91">
        <v>0.2</v>
      </c>
      <c r="J33" s="90">
        <f>ROUND(((SUM(BE127:BE225))*I33),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 x14ac:dyDescent="0.2">
      <c r="A34" s="26"/>
      <c r="B34" s="27"/>
      <c r="C34" s="26"/>
      <c r="D34" s="26"/>
      <c r="E34" s="23" t="s">
        <v>39</v>
      </c>
      <c r="F34" s="90">
        <f>ROUND((SUM(BF127:BF225)),  2)</f>
        <v>41095.79</v>
      </c>
      <c r="G34" s="26"/>
      <c r="H34" s="26"/>
      <c r="I34" s="91">
        <v>0.2</v>
      </c>
      <c r="J34" s="90">
        <f>ROUND(((SUM(BF127:BF225))*I34),  2)</f>
        <v>8219.16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 x14ac:dyDescent="0.2">
      <c r="A35" s="26"/>
      <c r="B35" s="27"/>
      <c r="C35" s="26"/>
      <c r="D35" s="26"/>
      <c r="E35" s="23" t="s">
        <v>40</v>
      </c>
      <c r="F35" s="90">
        <f>ROUND((SUM(BG127:BG225)),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 x14ac:dyDescent="0.2">
      <c r="A36" s="26"/>
      <c r="B36" s="27"/>
      <c r="C36" s="26"/>
      <c r="D36" s="26"/>
      <c r="E36" s="23" t="s">
        <v>41</v>
      </c>
      <c r="F36" s="90">
        <f>ROUND((SUM(BH127:BH225)),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 x14ac:dyDescent="0.2">
      <c r="A37" s="26"/>
      <c r="B37" s="27"/>
      <c r="C37" s="26"/>
      <c r="D37" s="26"/>
      <c r="E37" s="23" t="s">
        <v>42</v>
      </c>
      <c r="F37" s="90">
        <f>ROUND((SUM(BI127:BI225)),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 x14ac:dyDescent="0.2">
      <c r="A39" s="26"/>
      <c r="B39" s="27"/>
      <c r="C39" s="92"/>
      <c r="D39" s="93" t="s">
        <v>43</v>
      </c>
      <c r="E39" s="54"/>
      <c r="F39" s="54"/>
      <c r="G39" s="94" t="s">
        <v>44</v>
      </c>
      <c r="H39" s="95" t="s">
        <v>45</v>
      </c>
      <c r="I39" s="54"/>
      <c r="J39" s="96">
        <f>SUM(J30:J37)</f>
        <v>70483.7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 x14ac:dyDescent="0.2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 x14ac:dyDescent="0.2">
      <c r="B41" s="17"/>
      <c r="L41" s="17"/>
    </row>
    <row r="42" spans="1:31" s="1" customFormat="1" ht="14.4" hidden="1" customHeight="1" x14ac:dyDescent="0.2">
      <c r="B42" s="17"/>
      <c r="L42" s="17"/>
    </row>
    <row r="43" spans="1:31" s="1" customFormat="1" ht="14.4" hidden="1" customHeight="1" x14ac:dyDescent="0.2">
      <c r="B43" s="17"/>
      <c r="L43" s="17"/>
    </row>
    <row r="44" spans="1:31" s="1" customFormat="1" ht="14.4" hidden="1" customHeight="1" x14ac:dyDescent="0.2">
      <c r="B44" s="17"/>
      <c r="L44" s="17"/>
    </row>
    <row r="45" spans="1:31" s="1" customFormat="1" ht="14.4" hidden="1" customHeight="1" x14ac:dyDescent="0.2">
      <c r="B45" s="17"/>
      <c r="L45" s="17"/>
    </row>
    <row r="46" spans="1:31" s="1" customFormat="1" ht="14.4" hidden="1" customHeight="1" x14ac:dyDescent="0.2">
      <c r="B46" s="17"/>
      <c r="L46" s="17"/>
    </row>
    <row r="47" spans="1:31" s="1" customFormat="1" ht="14.4" hidden="1" customHeight="1" x14ac:dyDescent="0.2">
      <c r="B47" s="17"/>
      <c r="L47" s="17"/>
    </row>
    <row r="48" spans="1:31" s="1" customFormat="1" ht="14.4" hidden="1" customHeight="1" x14ac:dyDescent="0.2">
      <c r="B48" s="17"/>
      <c r="L48" s="17"/>
    </row>
    <row r="49" spans="1:31" s="1" customFormat="1" ht="14.4" hidden="1" customHeight="1" x14ac:dyDescent="0.2">
      <c r="B49" s="17"/>
      <c r="L49" s="17"/>
    </row>
    <row r="50" spans="1:31" s="2" customFormat="1" ht="14.4" hidden="1" customHeight="1" x14ac:dyDescent="0.2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1:31" hidden="1" x14ac:dyDescent="0.2">
      <c r="B51" s="17"/>
      <c r="L51" s="17"/>
    </row>
    <row r="52" spans="1:31" hidden="1" x14ac:dyDescent="0.2">
      <c r="B52" s="17"/>
      <c r="L52" s="17"/>
    </row>
    <row r="53" spans="1:31" hidden="1" x14ac:dyDescent="0.2">
      <c r="B53" s="17"/>
      <c r="L53" s="17"/>
    </row>
    <row r="54" spans="1:31" hidden="1" x14ac:dyDescent="0.2">
      <c r="B54" s="17"/>
      <c r="L54" s="17"/>
    </row>
    <row r="55" spans="1:31" hidden="1" x14ac:dyDescent="0.2">
      <c r="B55" s="17"/>
      <c r="L55" s="17"/>
    </row>
    <row r="56" spans="1:31" hidden="1" x14ac:dyDescent="0.2">
      <c r="B56" s="17"/>
      <c r="L56" s="17"/>
    </row>
    <row r="57" spans="1:31" hidden="1" x14ac:dyDescent="0.2">
      <c r="B57" s="17"/>
      <c r="L57" s="17"/>
    </row>
    <row r="58" spans="1:31" hidden="1" x14ac:dyDescent="0.2">
      <c r="B58" s="17"/>
      <c r="L58" s="17"/>
    </row>
    <row r="59" spans="1:31" hidden="1" x14ac:dyDescent="0.2">
      <c r="B59" s="17"/>
      <c r="L59" s="17"/>
    </row>
    <row r="60" spans="1:31" hidden="1" x14ac:dyDescent="0.2">
      <c r="B60" s="17"/>
      <c r="L60" s="17"/>
    </row>
    <row r="61" spans="1:31" s="2" customFormat="1" ht="13.2" hidden="1" x14ac:dyDescent="0.2">
      <c r="A61" s="26"/>
      <c r="B61" s="27"/>
      <c r="C61" s="26"/>
      <c r="D61" s="39" t="s">
        <v>48</v>
      </c>
      <c r="E61" s="29"/>
      <c r="F61" s="98" t="s">
        <v>49</v>
      </c>
      <c r="G61" s="39" t="s">
        <v>48</v>
      </c>
      <c r="H61" s="29"/>
      <c r="I61" s="29"/>
      <c r="J61" s="99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 x14ac:dyDescent="0.2">
      <c r="B62" s="17"/>
      <c r="L62" s="17"/>
    </row>
    <row r="63" spans="1:31" hidden="1" x14ac:dyDescent="0.2">
      <c r="B63" s="17"/>
      <c r="L63" s="17"/>
    </row>
    <row r="64" spans="1:31" hidden="1" x14ac:dyDescent="0.2">
      <c r="B64" s="17"/>
      <c r="L64" s="17"/>
    </row>
    <row r="65" spans="1:31" s="2" customFormat="1" ht="13.2" hidden="1" x14ac:dyDescent="0.2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 x14ac:dyDescent="0.2">
      <c r="B66" s="17"/>
      <c r="L66" s="17"/>
    </row>
    <row r="67" spans="1:31" hidden="1" x14ac:dyDescent="0.2">
      <c r="B67" s="17"/>
      <c r="L67" s="17"/>
    </row>
    <row r="68" spans="1:31" hidden="1" x14ac:dyDescent="0.2">
      <c r="B68" s="17"/>
      <c r="L68" s="17"/>
    </row>
    <row r="69" spans="1:31" hidden="1" x14ac:dyDescent="0.2">
      <c r="B69" s="17"/>
      <c r="L69" s="17"/>
    </row>
    <row r="70" spans="1:31" hidden="1" x14ac:dyDescent="0.2">
      <c r="B70" s="17"/>
      <c r="L70" s="17"/>
    </row>
    <row r="71" spans="1:31" hidden="1" x14ac:dyDescent="0.2">
      <c r="B71" s="17"/>
      <c r="L71" s="17"/>
    </row>
    <row r="72" spans="1:31" hidden="1" x14ac:dyDescent="0.2">
      <c r="B72" s="17"/>
      <c r="L72" s="17"/>
    </row>
    <row r="73" spans="1:31" hidden="1" x14ac:dyDescent="0.2">
      <c r="B73" s="17"/>
      <c r="L73" s="17"/>
    </row>
    <row r="74" spans="1:31" hidden="1" x14ac:dyDescent="0.2">
      <c r="B74" s="17"/>
      <c r="L74" s="17"/>
    </row>
    <row r="75" spans="1:31" hidden="1" x14ac:dyDescent="0.2">
      <c r="B75" s="17"/>
      <c r="L75" s="17"/>
    </row>
    <row r="76" spans="1:31" s="2" customFormat="1" ht="13.2" hidden="1" x14ac:dyDescent="0.2">
      <c r="A76" s="26"/>
      <c r="B76" s="27"/>
      <c r="C76" s="26"/>
      <c r="D76" s="39" t="s">
        <v>48</v>
      </c>
      <c r="E76" s="29"/>
      <c r="F76" s="98" t="s">
        <v>49</v>
      </c>
      <c r="G76" s="39" t="s">
        <v>48</v>
      </c>
      <c r="H76" s="29"/>
      <c r="I76" s="29"/>
      <c r="J76" s="99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 x14ac:dyDescent="0.2"/>
    <row r="79" spans="1:31" hidden="1" x14ac:dyDescent="0.2"/>
    <row r="80" spans="1:31" hidden="1" x14ac:dyDescent="0.2"/>
    <row r="81" spans="1:47" s="2" customFormat="1" ht="6.9" hidden="1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 x14ac:dyDescent="0.2">
      <c r="A82" s="26"/>
      <c r="B82" s="27"/>
      <c r="C82" s="18" t="s">
        <v>86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 x14ac:dyDescent="0.2">
      <c r="A85" s="26"/>
      <c r="B85" s="27"/>
      <c r="C85" s="26"/>
      <c r="D85" s="26"/>
      <c r="E85" s="244" t="str">
        <f>E7</f>
        <v>MULTIFUNKČNÉ  IHRISKO BARKA</v>
      </c>
      <c r="F85" s="245"/>
      <c r="G85" s="245"/>
      <c r="H85" s="245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 x14ac:dyDescent="0.2">
      <c r="A86" s="26"/>
      <c r="B86" s="27"/>
      <c r="C86" s="23" t="s">
        <v>84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 x14ac:dyDescent="0.2">
      <c r="A87" s="26"/>
      <c r="B87" s="27"/>
      <c r="C87" s="26"/>
      <c r="D87" s="26"/>
      <c r="E87" s="216" t="str">
        <f>E9</f>
        <v>SO01 - HLAVNÝ OBJEKT</v>
      </c>
      <c r="F87" s="243"/>
      <c r="G87" s="243"/>
      <c r="H87" s="243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 x14ac:dyDescent="0.2">
      <c r="A89" s="26"/>
      <c r="B89" s="27"/>
      <c r="C89" s="23" t="s">
        <v>17</v>
      </c>
      <c r="D89" s="26"/>
      <c r="E89" s="26"/>
      <c r="F89" s="21" t="str">
        <f>F12</f>
        <v>Juskova Voľa</v>
      </c>
      <c r="G89" s="26"/>
      <c r="H89" s="26"/>
      <c r="I89" s="23" t="s">
        <v>19</v>
      </c>
      <c r="J89" s="49">
        <f>IF(J12="","",J12)</f>
        <v>44732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 x14ac:dyDescent="0.2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 x14ac:dyDescent="0.2">
      <c r="A91" s="26"/>
      <c r="B91" s="27"/>
      <c r="C91" s="23" t="s">
        <v>20</v>
      </c>
      <c r="D91" s="26"/>
      <c r="E91" s="26"/>
      <c r="F91" s="21" t="str">
        <f>E15</f>
        <v>Cirkevná škola v prírode, 094 12, Juskova Voľa 118</v>
      </c>
      <c r="G91" s="26"/>
      <c r="H91" s="26"/>
      <c r="I91" s="23" t="s">
        <v>27</v>
      </c>
      <c r="J91" s="24" t="str">
        <f>E21</f>
        <v>ateliér-m spol. s 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 x14ac:dyDescent="0.2">
      <c r="A92" s="26"/>
      <c r="B92" s="27"/>
      <c r="C92" s="23" t="s">
        <v>24</v>
      </c>
      <c r="D92" s="26"/>
      <c r="E92" s="26"/>
      <c r="F92" s="21" t="str">
        <f>IF(E18="","",E18)</f>
        <v>SPORT NITRA s.r.o.</v>
      </c>
      <c r="G92" s="26"/>
      <c r="H92" s="26"/>
      <c r="I92" s="23" t="s">
        <v>31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 x14ac:dyDescent="0.2">
      <c r="A94" s="26"/>
      <c r="B94" s="27"/>
      <c r="C94" s="100" t="s">
        <v>87</v>
      </c>
      <c r="D94" s="92"/>
      <c r="E94" s="92"/>
      <c r="F94" s="92"/>
      <c r="G94" s="92"/>
      <c r="H94" s="92"/>
      <c r="I94" s="92"/>
      <c r="J94" s="101" t="s">
        <v>88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 x14ac:dyDescent="0.2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5" hidden="1" customHeight="1" x14ac:dyDescent="0.2">
      <c r="A96" s="26"/>
      <c r="B96" s="27"/>
      <c r="C96" s="102" t="s">
        <v>89</v>
      </c>
      <c r="D96" s="26"/>
      <c r="E96" s="26"/>
      <c r="F96" s="26"/>
      <c r="G96" s="26"/>
      <c r="H96" s="26"/>
      <c r="I96" s="26"/>
      <c r="J96" s="65">
        <f>J127</f>
        <v>62264.543999999994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90</v>
      </c>
    </row>
    <row r="97" spans="1:31" s="9" customFormat="1" ht="24.9" hidden="1" customHeight="1" x14ac:dyDescent="0.2">
      <c r="B97" s="103"/>
      <c r="D97" s="104" t="s">
        <v>91</v>
      </c>
      <c r="E97" s="105"/>
      <c r="F97" s="105"/>
      <c r="G97" s="105"/>
      <c r="H97" s="105"/>
      <c r="I97" s="105"/>
      <c r="J97" s="106">
        <f>J128</f>
        <v>14172.339999999998</v>
      </c>
      <c r="L97" s="103"/>
    </row>
    <row r="98" spans="1:31" s="10" customFormat="1" ht="19.95" hidden="1" customHeight="1" x14ac:dyDescent="0.2">
      <c r="B98" s="107"/>
      <c r="D98" s="108" t="s">
        <v>92</v>
      </c>
      <c r="E98" s="109"/>
      <c r="F98" s="109"/>
      <c r="G98" s="109"/>
      <c r="H98" s="109"/>
      <c r="I98" s="109"/>
      <c r="J98" s="110">
        <f>J129</f>
        <v>3812.31</v>
      </c>
      <c r="L98" s="107"/>
    </row>
    <row r="99" spans="1:31" s="10" customFormat="1" ht="19.95" hidden="1" customHeight="1" x14ac:dyDescent="0.2">
      <c r="B99" s="107"/>
      <c r="D99" s="108" t="s">
        <v>93</v>
      </c>
      <c r="E99" s="109"/>
      <c r="F99" s="109"/>
      <c r="G99" s="109"/>
      <c r="H99" s="109"/>
      <c r="I99" s="109"/>
      <c r="J99" s="110">
        <f>J148</f>
        <v>1698</v>
      </c>
      <c r="L99" s="107"/>
    </row>
    <row r="100" spans="1:31" s="10" customFormat="1" ht="19.95" hidden="1" customHeight="1" x14ac:dyDescent="0.2">
      <c r="B100" s="107"/>
      <c r="D100" s="108" t="s">
        <v>94</v>
      </c>
      <c r="E100" s="109"/>
      <c r="F100" s="109"/>
      <c r="G100" s="109"/>
      <c r="H100" s="109"/>
      <c r="I100" s="109"/>
      <c r="J100" s="110">
        <f>J158</f>
        <v>7872.2999999999993</v>
      </c>
      <c r="L100" s="107"/>
    </row>
    <row r="101" spans="1:31" s="10" customFormat="1" ht="19.95" hidden="1" customHeight="1" x14ac:dyDescent="0.2">
      <c r="B101" s="107"/>
      <c r="D101" s="108" t="s">
        <v>95</v>
      </c>
      <c r="E101" s="109"/>
      <c r="F101" s="109"/>
      <c r="G101" s="109"/>
      <c r="H101" s="109"/>
      <c r="I101" s="109"/>
      <c r="J101" s="110">
        <f>J165</f>
        <v>789.7299999999999</v>
      </c>
      <c r="L101" s="107"/>
    </row>
    <row r="102" spans="1:31" s="9" customFormat="1" ht="24.9" hidden="1" customHeight="1" x14ac:dyDescent="0.2">
      <c r="B102" s="103"/>
      <c r="D102" s="104" t="s">
        <v>96</v>
      </c>
      <c r="E102" s="105"/>
      <c r="F102" s="105"/>
      <c r="G102" s="105"/>
      <c r="H102" s="105"/>
      <c r="I102" s="105"/>
      <c r="J102" s="106">
        <f>J171</f>
        <v>44092.203999999998</v>
      </c>
      <c r="L102" s="103"/>
    </row>
    <row r="103" spans="1:31" s="10" customFormat="1" ht="19.95" hidden="1" customHeight="1" x14ac:dyDescent="0.2">
      <c r="B103" s="107"/>
      <c r="D103" s="108" t="s">
        <v>97</v>
      </c>
      <c r="E103" s="109"/>
      <c r="F103" s="109"/>
      <c r="G103" s="109"/>
      <c r="H103" s="109"/>
      <c r="I103" s="109"/>
      <c r="J103" s="110">
        <f>J172</f>
        <v>5356</v>
      </c>
      <c r="L103" s="107"/>
    </row>
    <row r="104" spans="1:31" s="10" customFormat="1" ht="19.95" hidden="1" customHeight="1" x14ac:dyDescent="0.2">
      <c r="B104" s="107"/>
      <c r="D104" s="108" t="s">
        <v>98</v>
      </c>
      <c r="E104" s="109"/>
      <c r="F104" s="109"/>
      <c r="G104" s="109"/>
      <c r="H104" s="109"/>
      <c r="I104" s="109"/>
      <c r="J104" s="110">
        <f>J182</f>
        <v>17067.449999999997</v>
      </c>
      <c r="L104" s="107"/>
    </row>
    <row r="105" spans="1:31" s="10" customFormat="1" ht="19.95" hidden="1" customHeight="1" x14ac:dyDescent="0.2">
      <c r="B105" s="107"/>
      <c r="D105" s="108" t="s">
        <v>99</v>
      </c>
      <c r="E105" s="109"/>
      <c r="F105" s="109"/>
      <c r="G105" s="109"/>
      <c r="H105" s="109"/>
      <c r="I105" s="109"/>
      <c r="J105" s="110" t="e">
        <f>#REF!</f>
        <v>#REF!</v>
      </c>
      <c r="L105" s="107"/>
    </row>
    <row r="106" spans="1:31" s="10" customFormat="1" ht="19.95" hidden="1" customHeight="1" x14ac:dyDescent="0.2">
      <c r="B106" s="107"/>
      <c r="D106" s="108" t="s">
        <v>100</v>
      </c>
      <c r="E106" s="109"/>
      <c r="F106" s="109"/>
      <c r="G106" s="109"/>
      <c r="H106" s="109"/>
      <c r="I106" s="109"/>
      <c r="J106" s="110">
        <f>J194</f>
        <v>4500</v>
      </c>
      <c r="L106" s="107"/>
    </row>
    <row r="107" spans="1:31" s="10" customFormat="1" ht="19.95" hidden="1" customHeight="1" x14ac:dyDescent="0.2">
      <c r="B107" s="107"/>
      <c r="D107" s="108" t="s">
        <v>101</v>
      </c>
      <c r="E107" s="109"/>
      <c r="F107" s="109"/>
      <c r="G107" s="109"/>
      <c r="H107" s="109"/>
      <c r="I107" s="109"/>
      <c r="J107" s="110">
        <f>J199</f>
        <v>16443.580000000002</v>
      </c>
      <c r="L107" s="107"/>
    </row>
    <row r="108" spans="1:31" s="2" customFormat="1" ht="21.75" hidden="1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hidden="1" customHeight="1" x14ac:dyDescent="0.2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hidden="1" x14ac:dyDescent="0.2"/>
    <row r="111" spans="1:31" hidden="1" x14ac:dyDescent="0.2"/>
    <row r="112" spans="1:31" hidden="1" x14ac:dyDescent="0.2"/>
    <row r="113" spans="1:63" s="2" customFormat="1" ht="6.9" customHeight="1" x14ac:dyDescent="0.2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4.9" customHeight="1" x14ac:dyDescent="0.2">
      <c r="A114" s="26"/>
      <c r="B114" s="27"/>
      <c r="C114" s="18" t="s">
        <v>102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6.9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 x14ac:dyDescent="0.2">
      <c r="A116" s="26"/>
      <c r="B116" s="27"/>
      <c r="C116" s="23" t="s">
        <v>13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6.5" customHeight="1" x14ac:dyDescent="0.2">
      <c r="A117" s="26"/>
      <c r="B117" s="27"/>
      <c r="C117" s="26"/>
      <c r="D117" s="26"/>
      <c r="E117" s="244" t="str">
        <f>E7</f>
        <v>MULTIFUNKČNÉ  IHRISKO BARKA</v>
      </c>
      <c r="F117" s="245"/>
      <c r="G117" s="245"/>
      <c r="H117" s="245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 x14ac:dyDescent="0.2">
      <c r="A118" s="26"/>
      <c r="B118" s="27"/>
      <c r="C118" s="23" t="s">
        <v>84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 x14ac:dyDescent="0.2">
      <c r="A119" s="26"/>
      <c r="B119" s="27"/>
      <c r="C119" s="26"/>
      <c r="D119" s="26"/>
      <c r="E119" s="216" t="str">
        <f>E9</f>
        <v>SO01 - HLAVNÝ OBJEKT</v>
      </c>
      <c r="F119" s="243"/>
      <c r="G119" s="243"/>
      <c r="H119" s="243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" customHeight="1" x14ac:dyDescent="0.2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 x14ac:dyDescent="0.2">
      <c r="A121" s="26"/>
      <c r="B121" s="27"/>
      <c r="C121" s="23" t="s">
        <v>17</v>
      </c>
      <c r="D121" s="26"/>
      <c r="E121" s="26"/>
      <c r="F121" s="21" t="str">
        <f>F12</f>
        <v>Juskova Voľa</v>
      </c>
      <c r="G121" s="26"/>
      <c r="H121" s="26"/>
      <c r="I121" s="23" t="s">
        <v>19</v>
      </c>
      <c r="J121" s="49">
        <f>IF(J12="","",J12)</f>
        <v>44732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" customHeight="1" x14ac:dyDescent="0.2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 x14ac:dyDescent="0.2">
      <c r="A123" s="26"/>
      <c r="B123" s="27"/>
      <c r="C123" s="23" t="s">
        <v>20</v>
      </c>
      <c r="D123" s="26"/>
      <c r="E123" s="26"/>
      <c r="F123" s="21" t="str">
        <f>E15</f>
        <v>Cirkevná škola v prírode, 094 12, Juskova Voľa 118</v>
      </c>
      <c r="G123" s="26"/>
      <c r="H123" s="26"/>
      <c r="I123" s="23" t="s">
        <v>27</v>
      </c>
      <c r="J123" s="24" t="str">
        <f>E21</f>
        <v>ateliér-m spol. s r.o.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 x14ac:dyDescent="0.2">
      <c r="A124" s="26"/>
      <c r="B124" s="27"/>
      <c r="C124" s="23" t="s">
        <v>24</v>
      </c>
      <c r="D124" s="26"/>
      <c r="E124" s="26"/>
      <c r="F124" s="21" t="str">
        <f>IF(E18="","",E18)</f>
        <v>SPORT NITRA s.r.o.</v>
      </c>
      <c r="G124" s="26"/>
      <c r="H124" s="26"/>
      <c r="I124" s="23" t="s">
        <v>31</v>
      </c>
      <c r="J124" s="24" t="str">
        <f>E24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 x14ac:dyDescent="0.2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 x14ac:dyDescent="0.2">
      <c r="A126" s="111"/>
      <c r="B126" s="112"/>
      <c r="C126" s="113" t="s">
        <v>103</v>
      </c>
      <c r="D126" s="114" t="s">
        <v>58</v>
      </c>
      <c r="E126" s="114" t="s">
        <v>54</v>
      </c>
      <c r="F126" s="114" t="s">
        <v>55</v>
      </c>
      <c r="G126" s="114" t="s">
        <v>104</v>
      </c>
      <c r="H126" s="114" t="s">
        <v>105</v>
      </c>
      <c r="I126" s="114" t="s">
        <v>106</v>
      </c>
      <c r="J126" s="115" t="s">
        <v>88</v>
      </c>
      <c r="K126" s="116" t="s">
        <v>107</v>
      </c>
      <c r="L126" s="117"/>
      <c r="M126" s="56" t="s">
        <v>1</v>
      </c>
      <c r="N126" s="57" t="s">
        <v>37</v>
      </c>
      <c r="O126" s="57" t="s">
        <v>108</v>
      </c>
      <c r="P126" s="57" t="s">
        <v>109</v>
      </c>
      <c r="Q126" s="57" t="s">
        <v>110</v>
      </c>
      <c r="R126" s="57" t="s">
        <v>111</v>
      </c>
      <c r="S126" s="57" t="s">
        <v>112</v>
      </c>
      <c r="T126" s="58" t="s">
        <v>113</v>
      </c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</row>
    <row r="127" spans="1:63" s="2" customFormat="1" ht="22.95" customHeight="1" x14ac:dyDescent="0.3">
      <c r="A127" s="26"/>
      <c r="B127" s="27"/>
      <c r="C127" s="63" t="s">
        <v>89</v>
      </c>
      <c r="D127" s="26"/>
      <c r="E127" s="26"/>
      <c r="F127" s="26"/>
      <c r="G127" s="26"/>
      <c r="H127" s="26"/>
      <c r="I127" s="26"/>
      <c r="J127" s="118">
        <f>J128+J171+J210</f>
        <v>62264.543999999994</v>
      </c>
      <c r="K127" s="26"/>
      <c r="L127" s="27"/>
      <c r="M127" s="59"/>
      <c r="N127" s="50"/>
      <c r="O127" s="60"/>
      <c r="P127" s="119" t="e">
        <f>P128+P171</f>
        <v>#REF!</v>
      </c>
      <c r="Q127" s="60"/>
      <c r="R127" s="119" t="e">
        <f>R128+R171</f>
        <v>#REF!</v>
      </c>
      <c r="S127" s="60"/>
      <c r="T127" s="120" t="e">
        <f>T128+T171</f>
        <v>#REF!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72</v>
      </c>
      <c r="AU127" s="14" t="s">
        <v>90</v>
      </c>
      <c r="BK127" s="121" t="e">
        <f>BK128+BK171</f>
        <v>#REF!</v>
      </c>
    </row>
    <row r="128" spans="1:63" s="12" customFormat="1" ht="25.95" customHeight="1" x14ac:dyDescent="0.25">
      <c r="B128" s="122"/>
      <c r="D128" s="123" t="s">
        <v>72</v>
      </c>
      <c r="E128" s="124" t="s">
        <v>114</v>
      </c>
      <c r="F128" s="124" t="s">
        <v>115</v>
      </c>
      <c r="J128" s="125">
        <f>J129+J148+J158+J165</f>
        <v>14172.339999999998</v>
      </c>
      <c r="L128" s="122"/>
      <c r="M128" s="126"/>
      <c r="N128" s="127"/>
      <c r="O128" s="127"/>
      <c r="P128" s="128">
        <f>P129+P148+P158+P165</f>
        <v>347.89339234999994</v>
      </c>
      <c r="Q128" s="127"/>
      <c r="R128" s="128">
        <f>R129+R148+R158+R165</f>
        <v>52.896045535000006</v>
      </c>
      <c r="S128" s="127"/>
      <c r="T128" s="129">
        <f>T129+T148+T158+T165</f>
        <v>56.345599999999997</v>
      </c>
      <c r="AR128" s="123" t="s">
        <v>116</v>
      </c>
      <c r="AT128" s="130" t="s">
        <v>72</v>
      </c>
      <c r="AU128" s="130" t="s">
        <v>73</v>
      </c>
      <c r="AY128" s="123" t="s">
        <v>117</v>
      </c>
      <c r="BK128" s="131">
        <f>BK129+BK148+BK158+BK165</f>
        <v>14172.339999999998</v>
      </c>
    </row>
    <row r="129" spans="1:65" s="12" customFormat="1" ht="22.95" customHeight="1" x14ac:dyDescent="0.25">
      <c r="B129" s="122"/>
      <c r="D129" s="123" t="s">
        <v>72</v>
      </c>
      <c r="E129" s="132" t="s">
        <v>81</v>
      </c>
      <c r="F129" s="132" t="s">
        <v>118</v>
      </c>
      <c r="J129" s="133">
        <f>SUM(J130:J147)</f>
        <v>3812.31</v>
      </c>
      <c r="L129" s="122"/>
      <c r="M129" s="126"/>
      <c r="N129" s="127"/>
      <c r="O129" s="127"/>
      <c r="P129" s="128">
        <f>SUM(P130:P147)</f>
        <v>234.18397199999998</v>
      </c>
      <c r="Q129" s="127"/>
      <c r="R129" s="128">
        <f>SUM(R130:R147)</f>
        <v>0</v>
      </c>
      <c r="S129" s="127"/>
      <c r="T129" s="129">
        <f>SUM(T130:T147)</f>
        <v>51.839999999999996</v>
      </c>
      <c r="AR129" s="123" t="s">
        <v>81</v>
      </c>
      <c r="AT129" s="130" t="s">
        <v>72</v>
      </c>
      <c r="AU129" s="130" t="s">
        <v>81</v>
      </c>
      <c r="AY129" s="123" t="s">
        <v>117</v>
      </c>
      <c r="BK129" s="131">
        <f>SUM(BK130:BK147)</f>
        <v>3812.31</v>
      </c>
    </row>
    <row r="130" spans="1:65" s="2" customFormat="1" ht="11.4" x14ac:dyDescent="0.2">
      <c r="A130" s="26"/>
      <c r="B130" s="134"/>
      <c r="C130" s="135" t="s">
        <v>81</v>
      </c>
      <c r="D130" s="135" t="s">
        <v>119</v>
      </c>
      <c r="E130" s="136" t="s">
        <v>120</v>
      </c>
      <c r="F130" s="137" t="s">
        <v>121</v>
      </c>
      <c r="G130" s="138" t="s">
        <v>122</v>
      </c>
      <c r="H130" s="139">
        <v>1</v>
      </c>
      <c r="I130" s="140">
        <v>500</v>
      </c>
      <c r="J130" s="140">
        <f t="shared" ref="J130:J147" si="0">ROUND(I130*H130,2)</f>
        <v>500</v>
      </c>
      <c r="K130" s="141"/>
      <c r="L130" s="27"/>
      <c r="M130" s="142" t="s">
        <v>1</v>
      </c>
      <c r="N130" s="143" t="s">
        <v>39</v>
      </c>
      <c r="O130" s="144">
        <v>0</v>
      </c>
      <c r="P130" s="144">
        <f t="shared" ref="P130:P147" si="1">O130*H130</f>
        <v>0</v>
      </c>
      <c r="Q130" s="144">
        <v>0</v>
      </c>
      <c r="R130" s="144">
        <f t="shared" ref="R130:R147" si="2">Q130*H130</f>
        <v>0</v>
      </c>
      <c r="S130" s="144">
        <v>0</v>
      </c>
      <c r="T130" s="145">
        <f t="shared" ref="T130:T147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6" t="s">
        <v>123</v>
      </c>
      <c r="AT130" s="146" t="s">
        <v>119</v>
      </c>
      <c r="AU130" s="146" t="s">
        <v>116</v>
      </c>
      <c r="AY130" s="14" t="s">
        <v>117</v>
      </c>
      <c r="BE130" s="147">
        <f t="shared" ref="BE130:BE147" si="4">IF(N130="základná",J130,0)</f>
        <v>0</v>
      </c>
      <c r="BF130" s="147">
        <f t="shared" ref="BF130:BF147" si="5">IF(N130="znížená",J130,0)</f>
        <v>500</v>
      </c>
      <c r="BG130" s="147">
        <f t="shared" ref="BG130:BG147" si="6">IF(N130="zákl. prenesená",J130,0)</f>
        <v>0</v>
      </c>
      <c r="BH130" s="147">
        <f t="shared" ref="BH130:BH147" si="7">IF(N130="zníž. prenesená",J130,0)</f>
        <v>0</v>
      </c>
      <c r="BI130" s="147">
        <f t="shared" ref="BI130:BI147" si="8">IF(N130="nulová",J130,0)</f>
        <v>0</v>
      </c>
      <c r="BJ130" s="14" t="s">
        <v>116</v>
      </c>
      <c r="BK130" s="147">
        <f t="shared" ref="BK130:BK147" si="9">ROUND(I130*H130,2)</f>
        <v>500</v>
      </c>
      <c r="BL130" s="14" t="s">
        <v>123</v>
      </c>
      <c r="BM130" s="146" t="s">
        <v>116</v>
      </c>
    </row>
    <row r="131" spans="1:65" s="2" customFormat="1" ht="22.8" x14ac:dyDescent="0.2">
      <c r="A131" s="26"/>
      <c r="B131" s="134"/>
      <c r="C131" s="135" t="s">
        <v>116</v>
      </c>
      <c r="D131" s="135" t="s">
        <v>119</v>
      </c>
      <c r="E131" s="136" t="s">
        <v>124</v>
      </c>
      <c r="F131" s="137" t="s">
        <v>125</v>
      </c>
      <c r="G131" s="138" t="s">
        <v>126</v>
      </c>
      <c r="H131" s="139">
        <v>576</v>
      </c>
      <c r="I131" s="140">
        <v>1.5</v>
      </c>
      <c r="J131" s="140">
        <f t="shared" si="0"/>
        <v>864</v>
      </c>
      <c r="K131" s="141"/>
      <c r="L131" s="27"/>
      <c r="M131" s="142" t="s">
        <v>1</v>
      </c>
      <c r="N131" s="143" t="s">
        <v>39</v>
      </c>
      <c r="O131" s="144">
        <v>4.5999999999999999E-2</v>
      </c>
      <c r="P131" s="144">
        <f t="shared" si="1"/>
        <v>26.495999999999999</v>
      </c>
      <c r="Q131" s="144">
        <v>0</v>
      </c>
      <c r="R131" s="144">
        <f t="shared" si="2"/>
        <v>0</v>
      </c>
      <c r="S131" s="144">
        <v>0.09</v>
      </c>
      <c r="T131" s="145">
        <f t="shared" si="3"/>
        <v>51.839999999999996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6" t="s">
        <v>123</v>
      </c>
      <c r="AT131" s="146" t="s">
        <v>119</v>
      </c>
      <c r="AU131" s="146" t="s">
        <v>116</v>
      </c>
      <c r="AY131" s="14" t="s">
        <v>117</v>
      </c>
      <c r="BE131" s="147">
        <f t="shared" si="4"/>
        <v>0</v>
      </c>
      <c r="BF131" s="147">
        <f t="shared" si="5"/>
        <v>864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4" t="s">
        <v>116</v>
      </c>
      <c r="BK131" s="147">
        <f t="shared" si="9"/>
        <v>864</v>
      </c>
      <c r="BL131" s="14" t="s">
        <v>123</v>
      </c>
      <c r="BM131" s="146" t="s">
        <v>127</v>
      </c>
    </row>
    <row r="132" spans="1:65" s="2" customFormat="1" ht="22.8" x14ac:dyDescent="0.2">
      <c r="A132" s="26"/>
      <c r="B132" s="134"/>
      <c r="C132" s="135" t="s">
        <v>128</v>
      </c>
      <c r="D132" s="135" t="s">
        <v>119</v>
      </c>
      <c r="E132" s="136" t="s">
        <v>129</v>
      </c>
      <c r="F132" s="137" t="s">
        <v>130</v>
      </c>
      <c r="G132" s="138" t="s">
        <v>131</v>
      </c>
      <c r="H132" s="139">
        <v>161.97</v>
      </c>
      <c r="I132" s="140">
        <v>2.8</v>
      </c>
      <c r="J132" s="140">
        <f t="shared" si="0"/>
        <v>453.52</v>
      </c>
      <c r="K132" s="141"/>
      <c r="L132" s="27"/>
      <c r="M132" s="142" t="s">
        <v>1</v>
      </c>
      <c r="N132" s="143" t="s">
        <v>39</v>
      </c>
      <c r="O132" s="144">
        <v>0.24299999999999999</v>
      </c>
      <c r="P132" s="144">
        <f t="shared" si="1"/>
        <v>39.358710000000002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6" t="s">
        <v>123</v>
      </c>
      <c r="AT132" s="146" t="s">
        <v>119</v>
      </c>
      <c r="AU132" s="146" t="s">
        <v>116</v>
      </c>
      <c r="AY132" s="14" t="s">
        <v>117</v>
      </c>
      <c r="BE132" s="147">
        <f t="shared" si="4"/>
        <v>0</v>
      </c>
      <c r="BF132" s="147">
        <f t="shared" si="5"/>
        <v>453.52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4" t="s">
        <v>116</v>
      </c>
      <c r="BK132" s="147">
        <f t="shared" si="9"/>
        <v>453.52</v>
      </c>
      <c r="BL132" s="14" t="s">
        <v>123</v>
      </c>
      <c r="BM132" s="146" t="s">
        <v>123</v>
      </c>
    </row>
    <row r="133" spans="1:65" s="2" customFormat="1" ht="22.8" x14ac:dyDescent="0.2">
      <c r="A133" s="26"/>
      <c r="B133" s="134"/>
      <c r="C133" s="135" t="s">
        <v>123</v>
      </c>
      <c r="D133" s="135" t="s">
        <v>119</v>
      </c>
      <c r="E133" s="136" t="s">
        <v>132</v>
      </c>
      <c r="F133" s="137" t="s">
        <v>133</v>
      </c>
      <c r="G133" s="138" t="s">
        <v>131</v>
      </c>
      <c r="H133" s="139">
        <v>161.97</v>
      </c>
      <c r="I133" s="140">
        <v>1</v>
      </c>
      <c r="J133" s="140">
        <f t="shared" si="0"/>
        <v>161.97</v>
      </c>
      <c r="K133" s="141"/>
      <c r="L133" s="27"/>
      <c r="M133" s="142" t="s">
        <v>1</v>
      </c>
      <c r="N133" s="143" t="s">
        <v>39</v>
      </c>
      <c r="O133" s="144">
        <v>5.6000000000000001E-2</v>
      </c>
      <c r="P133" s="144">
        <f t="shared" si="1"/>
        <v>9.0703200000000006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6" t="s">
        <v>123</v>
      </c>
      <c r="AT133" s="146" t="s">
        <v>119</v>
      </c>
      <c r="AU133" s="146" t="s">
        <v>116</v>
      </c>
      <c r="AY133" s="14" t="s">
        <v>117</v>
      </c>
      <c r="BE133" s="147">
        <f t="shared" si="4"/>
        <v>0</v>
      </c>
      <c r="BF133" s="147">
        <f t="shared" si="5"/>
        <v>161.97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4" t="s">
        <v>116</v>
      </c>
      <c r="BK133" s="147">
        <f t="shared" si="9"/>
        <v>161.97</v>
      </c>
      <c r="BL133" s="14" t="s">
        <v>123</v>
      </c>
      <c r="BM133" s="146" t="s">
        <v>134</v>
      </c>
    </row>
    <row r="134" spans="1:65" s="2" customFormat="1" ht="22.8" x14ac:dyDescent="0.2">
      <c r="A134" s="26"/>
      <c r="B134" s="134"/>
      <c r="C134" s="135" t="s">
        <v>135</v>
      </c>
      <c r="D134" s="135" t="s">
        <v>119</v>
      </c>
      <c r="E134" s="136" t="s">
        <v>136</v>
      </c>
      <c r="F134" s="137" t="s">
        <v>137</v>
      </c>
      <c r="G134" s="138" t="s">
        <v>131</v>
      </c>
      <c r="H134" s="139">
        <v>13.332000000000001</v>
      </c>
      <c r="I134" s="140">
        <v>10.5</v>
      </c>
      <c r="J134" s="140">
        <f t="shared" si="0"/>
        <v>139.99</v>
      </c>
      <c r="K134" s="141"/>
      <c r="L134" s="27"/>
      <c r="M134" s="142" t="s">
        <v>1</v>
      </c>
      <c r="N134" s="143" t="s">
        <v>39</v>
      </c>
      <c r="O134" s="144">
        <v>2.5139999999999998</v>
      </c>
      <c r="P134" s="144">
        <f t="shared" si="1"/>
        <v>33.516647999999996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6" t="s">
        <v>123</v>
      </c>
      <c r="AT134" s="146" t="s">
        <v>119</v>
      </c>
      <c r="AU134" s="146" t="s">
        <v>116</v>
      </c>
      <c r="AY134" s="14" t="s">
        <v>117</v>
      </c>
      <c r="BE134" s="147">
        <f t="shared" si="4"/>
        <v>0</v>
      </c>
      <c r="BF134" s="147">
        <f t="shared" si="5"/>
        <v>139.99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4" t="s">
        <v>116</v>
      </c>
      <c r="BK134" s="147">
        <f t="shared" si="9"/>
        <v>139.99</v>
      </c>
      <c r="BL134" s="14" t="s">
        <v>123</v>
      </c>
      <c r="BM134" s="146" t="s">
        <v>138</v>
      </c>
    </row>
    <row r="135" spans="1:65" s="2" customFormat="1" ht="34.200000000000003" x14ac:dyDescent="0.2">
      <c r="A135" s="26"/>
      <c r="B135" s="134"/>
      <c r="C135" s="135" t="s">
        <v>134</v>
      </c>
      <c r="D135" s="135" t="s">
        <v>119</v>
      </c>
      <c r="E135" s="136" t="s">
        <v>139</v>
      </c>
      <c r="F135" s="137" t="s">
        <v>140</v>
      </c>
      <c r="G135" s="138" t="s">
        <v>131</v>
      </c>
      <c r="H135" s="139">
        <v>13.332000000000001</v>
      </c>
      <c r="I135" s="140">
        <v>1</v>
      </c>
      <c r="J135" s="140">
        <f t="shared" si="0"/>
        <v>13.33</v>
      </c>
      <c r="K135" s="141"/>
      <c r="L135" s="27"/>
      <c r="M135" s="142" t="s">
        <v>1</v>
      </c>
      <c r="N135" s="143" t="s">
        <v>39</v>
      </c>
      <c r="O135" s="144">
        <v>0.61299999999999999</v>
      </c>
      <c r="P135" s="144">
        <f t="shared" si="1"/>
        <v>8.1725159999999999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6" t="s">
        <v>123</v>
      </c>
      <c r="AT135" s="146" t="s">
        <v>119</v>
      </c>
      <c r="AU135" s="146" t="s">
        <v>116</v>
      </c>
      <c r="AY135" s="14" t="s">
        <v>117</v>
      </c>
      <c r="BE135" s="147">
        <f t="shared" si="4"/>
        <v>0</v>
      </c>
      <c r="BF135" s="147">
        <f t="shared" si="5"/>
        <v>13.33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4" t="s">
        <v>116</v>
      </c>
      <c r="BK135" s="147">
        <f t="shared" si="9"/>
        <v>13.33</v>
      </c>
      <c r="BL135" s="14" t="s">
        <v>123</v>
      </c>
      <c r="BM135" s="146" t="s">
        <v>141</v>
      </c>
    </row>
    <row r="136" spans="1:65" s="2" customFormat="1" ht="22.8" x14ac:dyDescent="0.2">
      <c r="A136" s="26"/>
      <c r="B136" s="134"/>
      <c r="C136" s="135" t="s">
        <v>142</v>
      </c>
      <c r="D136" s="135" t="s">
        <v>119</v>
      </c>
      <c r="E136" s="136" t="s">
        <v>143</v>
      </c>
      <c r="F136" s="137" t="s">
        <v>144</v>
      </c>
      <c r="G136" s="138" t="s">
        <v>131</v>
      </c>
      <c r="H136" s="139">
        <v>30.59</v>
      </c>
      <c r="I136" s="140">
        <v>10.5</v>
      </c>
      <c r="J136" s="140">
        <f t="shared" si="0"/>
        <v>321.2</v>
      </c>
      <c r="K136" s="141"/>
      <c r="L136" s="27"/>
      <c r="M136" s="142" t="s">
        <v>1</v>
      </c>
      <c r="N136" s="143" t="s">
        <v>39</v>
      </c>
      <c r="O136" s="144">
        <v>2.5139999999999998</v>
      </c>
      <c r="P136" s="144">
        <f t="shared" si="1"/>
        <v>76.903259999999989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6" t="s">
        <v>123</v>
      </c>
      <c r="AT136" s="146" t="s">
        <v>119</v>
      </c>
      <c r="AU136" s="146" t="s">
        <v>116</v>
      </c>
      <c r="AY136" s="14" t="s">
        <v>117</v>
      </c>
      <c r="BE136" s="147">
        <f t="shared" si="4"/>
        <v>0</v>
      </c>
      <c r="BF136" s="147">
        <f t="shared" si="5"/>
        <v>321.2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4" t="s">
        <v>116</v>
      </c>
      <c r="BK136" s="147">
        <f t="shared" si="9"/>
        <v>321.2</v>
      </c>
      <c r="BL136" s="14" t="s">
        <v>123</v>
      </c>
      <c r="BM136" s="146" t="s">
        <v>145</v>
      </c>
    </row>
    <row r="137" spans="1:65" s="2" customFormat="1" ht="34.200000000000003" x14ac:dyDescent="0.2">
      <c r="A137" s="26"/>
      <c r="B137" s="134"/>
      <c r="C137" s="135" t="s">
        <v>146</v>
      </c>
      <c r="D137" s="135" t="s">
        <v>119</v>
      </c>
      <c r="E137" s="136" t="s">
        <v>147</v>
      </c>
      <c r="F137" s="137" t="s">
        <v>148</v>
      </c>
      <c r="G137" s="138" t="s">
        <v>131</v>
      </c>
      <c r="H137" s="139">
        <v>30.59</v>
      </c>
      <c r="I137" s="140">
        <v>1</v>
      </c>
      <c r="J137" s="140">
        <f t="shared" si="0"/>
        <v>30.59</v>
      </c>
      <c r="K137" s="141"/>
      <c r="L137" s="27"/>
      <c r="M137" s="142" t="s">
        <v>1</v>
      </c>
      <c r="N137" s="143" t="s">
        <v>39</v>
      </c>
      <c r="O137" s="144">
        <v>0.61299999999999999</v>
      </c>
      <c r="P137" s="144">
        <f t="shared" si="1"/>
        <v>18.751670000000001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6" t="s">
        <v>123</v>
      </c>
      <c r="AT137" s="146" t="s">
        <v>119</v>
      </c>
      <c r="AU137" s="146" t="s">
        <v>116</v>
      </c>
      <c r="AY137" s="14" t="s">
        <v>117</v>
      </c>
      <c r="BE137" s="147">
        <f t="shared" si="4"/>
        <v>0</v>
      </c>
      <c r="BF137" s="147">
        <f t="shared" si="5"/>
        <v>30.59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4" t="s">
        <v>116</v>
      </c>
      <c r="BK137" s="147">
        <f t="shared" si="9"/>
        <v>30.59</v>
      </c>
      <c r="BL137" s="14" t="s">
        <v>123</v>
      </c>
      <c r="BM137" s="146" t="s">
        <v>149</v>
      </c>
    </row>
    <row r="138" spans="1:65" s="2" customFormat="1" ht="22.8" x14ac:dyDescent="0.2">
      <c r="A138" s="26"/>
      <c r="B138" s="134"/>
      <c r="C138" s="135" t="s">
        <v>150</v>
      </c>
      <c r="D138" s="135" t="s">
        <v>119</v>
      </c>
      <c r="E138" s="136" t="s">
        <v>151</v>
      </c>
      <c r="F138" s="137" t="s">
        <v>152</v>
      </c>
      <c r="G138" s="138" t="s">
        <v>131</v>
      </c>
      <c r="H138" s="139">
        <v>2.75</v>
      </c>
      <c r="I138" s="140">
        <v>10.5</v>
      </c>
      <c r="J138" s="140">
        <f t="shared" si="0"/>
        <v>28.88</v>
      </c>
      <c r="K138" s="141"/>
      <c r="L138" s="27"/>
      <c r="M138" s="142" t="s">
        <v>1</v>
      </c>
      <c r="N138" s="143" t="s">
        <v>39</v>
      </c>
      <c r="O138" s="144">
        <v>0</v>
      </c>
      <c r="P138" s="144">
        <f t="shared" si="1"/>
        <v>0</v>
      </c>
      <c r="Q138" s="144">
        <v>0</v>
      </c>
      <c r="R138" s="144">
        <f t="shared" si="2"/>
        <v>0</v>
      </c>
      <c r="S138" s="144">
        <v>0</v>
      </c>
      <c r="T138" s="14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6" t="s">
        <v>123</v>
      </c>
      <c r="AT138" s="146" t="s">
        <v>119</v>
      </c>
      <c r="AU138" s="146" t="s">
        <v>116</v>
      </c>
      <c r="AY138" s="14" t="s">
        <v>117</v>
      </c>
      <c r="BE138" s="147">
        <f t="shared" si="4"/>
        <v>0</v>
      </c>
      <c r="BF138" s="147">
        <f t="shared" si="5"/>
        <v>28.88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4" t="s">
        <v>116</v>
      </c>
      <c r="BK138" s="147">
        <f t="shared" si="9"/>
        <v>28.88</v>
      </c>
      <c r="BL138" s="14" t="s">
        <v>123</v>
      </c>
      <c r="BM138" s="146" t="s">
        <v>153</v>
      </c>
    </row>
    <row r="139" spans="1:65" s="2" customFormat="1" ht="22.8" x14ac:dyDescent="0.2">
      <c r="A139" s="26"/>
      <c r="B139" s="134"/>
      <c r="C139" s="135" t="s">
        <v>154</v>
      </c>
      <c r="D139" s="135" t="s">
        <v>119</v>
      </c>
      <c r="E139" s="136" t="s">
        <v>155</v>
      </c>
      <c r="F139" s="137" t="s">
        <v>156</v>
      </c>
      <c r="G139" s="138" t="s">
        <v>131</v>
      </c>
      <c r="H139" s="139">
        <v>2.75</v>
      </c>
      <c r="I139" s="140">
        <v>1</v>
      </c>
      <c r="J139" s="140">
        <f t="shared" si="0"/>
        <v>2.75</v>
      </c>
      <c r="K139" s="141"/>
      <c r="L139" s="27"/>
      <c r="M139" s="142" t="s">
        <v>1</v>
      </c>
      <c r="N139" s="143" t="s">
        <v>39</v>
      </c>
      <c r="O139" s="144">
        <v>0.44700000000000001</v>
      </c>
      <c r="P139" s="144">
        <f t="shared" si="1"/>
        <v>1.22925</v>
      </c>
      <c r="Q139" s="144">
        <v>0</v>
      </c>
      <c r="R139" s="144">
        <f t="shared" si="2"/>
        <v>0</v>
      </c>
      <c r="S139" s="144">
        <v>0</v>
      </c>
      <c r="T139" s="14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6" t="s">
        <v>123</v>
      </c>
      <c r="AT139" s="146" t="s">
        <v>119</v>
      </c>
      <c r="AU139" s="146" t="s">
        <v>116</v>
      </c>
      <c r="AY139" s="14" t="s">
        <v>117</v>
      </c>
      <c r="BE139" s="147">
        <f t="shared" si="4"/>
        <v>0</v>
      </c>
      <c r="BF139" s="147">
        <f t="shared" si="5"/>
        <v>2.75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4" t="s">
        <v>116</v>
      </c>
      <c r="BK139" s="147">
        <f t="shared" si="9"/>
        <v>2.75</v>
      </c>
      <c r="BL139" s="14" t="s">
        <v>123</v>
      </c>
      <c r="BM139" s="146" t="s">
        <v>157</v>
      </c>
    </row>
    <row r="140" spans="1:65" s="2" customFormat="1" ht="22.8" x14ac:dyDescent="0.2">
      <c r="A140" s="26"/>
      <c r="B140" s="134"/>
      <c r="C140" s="135" t="s">
        <v>158</v>
      </c>
      <c r="D140" s="135" t="s">
        <v>119</v>
      </c>
      <c r="E140" s="136" t="s">
        <v>159</v>
      </c>
      <c r="F140" s="137" t="s">
        <v>160</v>
      </c>
      <c r="G140" s="138" t="s">
        <v>131</v>
      </c>
      <c r="H140" s="139">
        <v>2.38</v>
      </c>
      <c r="I140" s="140">
        <v>10.5</v>
      </c>
      <c r="J140" s="140">
        <f t="shared" si="0"/>
        <v>24.99</v>
      </c>
      <c r="K140" s="141"/>
      <c r="L140" s="27"/>
      <c r="M140" s="142" t="s">
        <v>1</v>
      </c>
      <c r="N140" s="143" t="s">
        <v>39</v>
      </c>
      <c r="O140" s="144">
        <v>0</v>
      </c>
      <c r="P140" s="144">
        <f t="shared" si="1"/>
        <v>0</v>
      </c>
      <c r="Q140" s="144">
        <v>0</v>
      </c>
      <c r="R140" s="144">
        <f t="shared" si="2"/>
        <v>0</v>
      </c>
      <c r="S140" s="144">
        <v>0</v>
      </c>
      <c r="T140" s="14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6" t="s">
        <v>123</v>
      </c>
      <c r="AT140" s="146" t="s">
        <v>119</v>
      </c>
      <c r="AU140" s="146" t="s">
        <v>116</v>
      </c>
      <c r="AY140" s="14" t="s">
        <v>117</v>
      </c>
      <c r="BE140" s="147">
        <f t="shared" si="4"/>
        <v>0</v>
      </c>
      <c r="BF140" s="147">
        <f t="shared" si="5"/>
        <v>24.99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4" t="s">
        <v>116</v>
      </c>
      <c r="BK140" s="147">
        <f t="shared" si="9"/>
        <v>24.99</v>
      </c>
      <c r="BL140" s="14" t="s">
        <v>123</v>
      </c>
      <c r="BM140" s="146" t="s">
        <v>161</v>
      </c>
    </row>
    <row r="141" spans="1:65" s="2" customFormat="1" ht="22.8" x14ac:dyDescent="0.2">
      <c r="A141" s="26"/>
      <c r="B141" s="134"/>
      <c r="C141" s="135" t="s">
        <v>141</v>
      </c>
      <c r="D141" s="135" t="s">
        <v>119</v>
      </c>
      <c r="E141" s="136" t="s">
        <v>155</v>
      </c>
      <c r="F141" s="137" t="s">
        <v>156</v>
      </c>
      <c r="G141" s="138" t="s">
        <v>131</v>
      </c>
      <c r="H141" s="139">
        <v>2.38</v>
      </c>
      <c r="I141" s="140">
        <v>1</v>
      </c>
      <c r="J141" s="140">
        <f t="shared" si="0"/>
        <v>2.38</v>
      </c>
      <c r="K141" s="141"/>
      <c r="L141" s="27"/>
      <c r="M141" s="142" t="s">
        <v>1</v>
      </c>
      <c r="N141" s="143" t="s">
        <v>39</v>
      </c>
      <c r="O141" s="144">
        <v>0.44700000000000001</v>
      </c>
      <c r="P141" s="144">
        <f t="shared" si="1"/>
        <v>1.06386</v>
      </c>
      <c r="Q141" s="144">
        <v>0</v>
      </c>
      <c r="R141" s="144">
        <f t="shared" si="2"/>
        <v>0</v>
      </c>
      <c r="S141" s="144">
        <v>0</v>
      </c>
      <c r="T141" s="14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6" t="s">
        <v>123</v>
      </c>
      <c r="AT141" s="146" t="s">
        <v>119</v>
      </c>
      <c r="AU141" s="146" t="s">
        <v>116</v>
      </c>
      <c r="AY141" s="14" t="s">
        <v>117</v>
      </c>
      <c r="BE141" s="147">
        <f t="shared" si="4"/>
        <v>0</v>
      </c>
      <c r="BF141" s="147">
        <f t="shared" si="5"/>
        <v>2.38</v>
      </c>
      <c r="BG141" s="147">
        <f t="shared" si="6"/>
        <v>0</v>
      </c>
      <c r="BH141" s="147">
        <f t="shared" si="7"/>
        <v>0</v>
      </c>
      <c r="BI141" s="147">
        <f t="shared" si="8"/>
        <v>0</v>
      </c>
      <c r="BJ141" s="14" t="s">
        <v>116</v>
      </c>
      <c r="BK141" s="147">
        <f t="shared" si="9"/>
        <v>2.38</v>
      </c>
      <c r="BL141" s="14" t="s">
        <v>123</v>
      </c>
      <c r="BM141" s="146" t="s">
        <v>162</v>
      </c>
    </row>
    <row r="142" spans="1:65" s="2" customFormat="1" ht="22.8" x14ac:dyDescent="0.2">
      <c r="A142" s="26"/>
      <c r="B142" s="134"/>
      <c r="C142" s="135" t="s">
        <v>163</v>
      </c>
      <c r="D142" s="135" t="s">
        <v>119</v>
      </c>
      <c r="E142" s="136" t="s">
        <v>164</v>
      </c>
      <c r="F142" s="137" t="s">
        <v>165</v>
      </c>
      <c r="G142" s="138" t="s">
        <v>131</v>
      </c>
      <c r="H142" s="139">
        <v>212.22200000000001</v>
      </c>
      <c r="I142" s="140">
        <v>2</v>
      </c>
      <c r="J142" s="140">
        <f t="shared" si="0"/>
        <v>424.44</v>
      </c>
      <c r="K142" s="141"/>
      <c r="L142" s="27"/>
      <c r="M142" s="142" t="s">
        <v>1</v>
      </c>
      <c r="N142" s="143" t="s">
        <v>39</v>
      </c>
      <c r="O142" s="144">
        <v>6.9000000000000006E-2</v>
      </c>
      <c r="P142" s="144">
        <f t="shared" si="1"/>
        <v>14.643318000000002</v>
      </c>
      <c r="Q142" s="144">
        <v>0</v>
      </c>
      <c r="R142" s="144">
        <f t="shared" si="2"/>
        <v>0</v>
      </c>
      <c r="S142" s="144">
        <v>0</v>
      </c>
      <c r="T142" s="14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6" t="s">
        <v>123</v>
      </c>
      <c r="AT142" s="146" t="s">
        <v>119</v>
      </c>
      <c r="AU142" s="146" t="s">
        <v>116</v>
      </c>
      <c r="AY142" s="14" t="s">
        <v>117</v>
      </c>
      <c r="BE142" s="147">
        <f t="shared" si="4"/>
        <v>0</v>
      </c>
      <c r="BF142" s="147">
        <f t="shared" si="5"/>
        <v>424.44</v>
      </c>
      <c r="BG142" s="147">
        <f t="shared" si="6"/>
        <v>0</v>
      </c>
      <c r="BH142" s="147">
        <f t="shared" si="7"/>
        <v>0</v>
      </c>
      <c r="BI142" s="147">
        <f t="shared" si="8"/>
        <v>0</v>
      </c>
      <c r="BJ142" s="14" t="s">
        <v>116</v>
      </c>
      <c r="BK142" s="147">
        <f t="shared" si="9"/>
        <v>424.44</v>
      </c>
      <c r="BL142" s="14" t="s">
        <v>123</v>
      </c>
      <c r="BM142" s="146" t="s">
        <v>166</v>
      </c>
    </row>
    <row r="143" spans="1:65" s="2" customFormat="1" ht="34.200000000000003" x14ac:dyDescent="0.2">
      <c r="A143" s="26"/>
      <c r="B143" s="134"/>
      <c r="C143" s="135" t="s">
        <v>149</v>
      </c>
      <c r="D143" s="135" t="s">
        <v>119</v>
      </c>
      <c r="E143" s="136" t="s">
        <v>167</v>
      </c>
      <c r="F143" s="137" t="s">
        <v>168</v>
      </c>
      <c r="G143" s="138" t="s">
        <v>131</v>
      </c>
      <c r="H143" s="139">
        <v>33.1</v>
      </c>
      <c r="I143" s="140">
        <v>0.5</v>
      </c>
      <c r="J143" s="140">
        <f t="shared" si="0"/>
        <v>16.55</v>
      </c>
      <c r="K143" s="141"/>
      <c r="L143" s="27"/>
      <c r="M143" s="142" t="s">
        <v>1</v>
      </c>
      <c r="N143" s="143" t="s">
        <v>39</v>
      </c>
      <c r="O143" s="144">
        <v>5.5E-2</v>
      </c>
      <c r="P143" s="144">
        <f t="shared" si="1"/>
        <v>1.8205</v>
      </c>
      <c r="Q143" s="144">
        <v>0</v>
      </c>
      <c r="R143" s="144">
        <f t="shared" si="2"/>
        <v>0</v>
      </c>
      <c r="S143" s="144">
        <v>0</v>
      </c>
      <c r="T143" s="14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6" t="s">
        <v>123</v>
      </c>
      <c r="AT143" s="146" t="s">
        <v>119</v>
      </c>
      <c r="AU143" s="146" t="s">
        <v>116</v>
      </c>
      <c r="AY143" s="14" t="s">
        <v>117</v>
      </c>
      <c r="BE143" s="147">
        <f t="shared" si="4"/>
        <v>0</v>
      </c>
      <c r="BF143" s="147">
        <f t="shared" si="5"/>
        <v>16.55</v>
      </c>
      <c r="BG143" s="147">
        <f t="shared" si="6"/>
        <v>0</v>
      </c>
      <c r="BH143" s="147">
        <f t="shared" si="7"/>
        <v>0</v>
      </c>
      <c r="BI143" s="147">
        <f t="shared" si="8"/>
        <v>0</v>
      </c>
      <c r="BJ143" s="14" t="s">
        <v>116</v>
      </c>
      <c r="BK143" s="147">
        <f t="shared" si="9"/>
        <v>16.55</v>
      </c>
      <c r="BL143" s="14" t="s">
        <v>123</v>
      </c>
      <c r="BM143" s="146" t="s">
        <v>169</v>
      </c>
    </row>
    <row r="144" spans="1:65" s="2" customFormat="1" ht="22.8" x14ac:dyDescent="0.2">
      <c r="A144" s="26"/>
      <c r="B144" s="134"/>
      <c r="C144" s="135" t="s">
        <v>170</v>
      </c>
      <c r="D144" s="135" t="s">
        <v>119</v>
      </c>
      <c r="E144" s="136" t="s">
        <v>171</v>
      </c>
      <c r="F144" s="137" t="s">
        <v>172</v>
      </c>
      <c r="G144" s="138" t="s">
        <v>126</v>
      </c>
      <c r="H144" s="139">
        <v>36.72</v>
      </c>
      <c r="I144" s="140">
        <v>1</v>
      </c>
      <c r="J144" s="140">
        <f t="shared" si="0"/>
        <v>36.72</v>
      </c>
      <c r="K144" s="141"/>
      <c r="L144" s="27"/>
      <c r="M144" s="142" t="s">
        <v>1</v>
      </c>
      <c r="N144" s="143" t="s">
        <v>39</v>
      </c>
      <c r="O144" s="144">
        <v>1.0999999999999999E-2</v>
      </c>
      <c r="P144" s="144">
        <f t="shared" si="1"/>
        <v>0.40391999999999995</v>
      </c>
      <c r="Q144" s="144">
        <v>0</v>
      </c>
      <c r="R144" s="144">
        <f t="shared" si="2"/>
        <v>0</v>
      </c>
      <c r="S144" s="144">
        <v>0</v>
      </c>
      <c r="T144" s="14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6" t="s">
        <v>123</v>
      </c>
      <c r="AT144" s="146" t="s">
        <v>119</v>
      </c>
      <c r="AU144" s="146" t="s">
        <v>116</v>
      </c>
      <c r="AY144" s="14" t="s">
        <v>117</v>
      </c>
      <c r="BE144" s="147">
        <f t="shared" si="4"/>
        <v>0</v>
      </c>
      <c r="BF144" s="147">
        <f t="shared" si="5"/>
        <v>36.72</v>
      </c>
      <c r="BG144" s="147">
        <f t="shared" si="6"/>
        <v>0</v>
      </c>
      <c r="BH144" s="147">
        <f t="shared" si="7"/>
        <v>0</v>
      </c>
      <c r="BI144" s="147">
        <f t="shared" si="8"/>
        <v>0</v>
      </c>
      <c r="BJ144" s="14" t="s">
        <v>116</v>
      </c>
      <c r="BK144" s="147">
        <f t="shared" si="9"/>
        <v>36.72</v>
      </c>
      <c r="BL144" s="14" t="s">
        <v>123</v>
      </c>
      <c r="BM144" s="146" t="s">
        <v>173</v>
      </c>
    </row>
    <row r="145" spans="1:65" s="2" customFormat="1" ht="22.8" x14ac:dyDescent="0.2">
      <c r="A145" s="26"/>
      <c r="B145" s="134"/>
      <c r="C145" s="135" t="s">
        <v>153</v>
      </c>
      <c r="D145" s="135" t="s">
        <v>119</v>
      </c>
      <c r="E145" s="136" t="s">
        <v>174</v>
      </c>
      <c r="F145" s="137" t="s">
        <v>175</v>
      </c>
      <c r="G145" s="138" t="s">
        <v>126</v>
      </c>
      <c r="H145" s="139">
        <v>446</v>
      </c>
      <c r="I145" s="140">
        <v>1</v>
      </c>
      <c r="J145" s="140">
        <f t="shared" si="0"/>
        <v>446</v>
      </c>
      <c r="K145" s="141"/>
      <c r="L145" s="27"/>
      <c r="M145" s="142" t="s">
        <v>1</v>
      </c>
      <c r="N145" s="143" t="s">
        <v>39</v>
      </c>
      <c r="O145" s="144">
        <v>0</v>
      </c>
      <c r="P145" s="144">
        <f t="shared" si="1"/>
        <v>0</v>
      </c>
      <c r="Q145" s="144">
        <v>0</v>
      </c>
      <c r="R145" s="144">
        <f t="shared" si="2"/>
        <v>0</v>
      </c>
      <c r="S145" s="144">
        <v>0</v>
      </c>
      <c r="T145" s="14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6" t="s">
        <v>123</v>
      </c>
      <c r="AT145" s="146" t="s">
        <v>119</v>
      </c>
      <c r="AU145" s="146" t="s">
        <v>116</v>
      </c>
      <c r="AY145" s="14" t="s">
        <v>117</v>
      </c>
      <c r="BE145" s="147">
        <f t="shared" si="4"/>
        <v>0</v>
      </c>
      <c r="BF145" s="147">
        <f t="shared" si="5"/>
        <v>446</v>
      </c>
      <c r="BG145" s="147">
        <f t="shared" si="6"/>
        <v>0</v>
      </c>
      <c r="BH145" s="147">
        <f t="shared" si="7"/>
        <v>0</v>
      </c>
      <c r="BI145" s="147">
        <f t="shared" si="8"/>
        <v>0</v>
      </c>
      <c r="BJ145" s="14" t="s">
        <v>116</v>
      </c>
      <c r="BK145" s="147">
        <f t="shared" si="9"/>
        <v>446</v>
      </c>
      <c r="BL145" s="14" t="s">
        <v>123</v>
      </c>
      <c r="BM145" s="146" t="s">
        <v>176</v>
      </c>
    </row>
    <row r="146" spans="1:65" s="2" customFormat="1" ht="11.4" x14ac:dyDescent="0.2">
      <c r="A146" s="26"/>
      <c r="B146" s="134"/>
      <c r="C146" s="135" t="s">
        <v>177</v>
      </c>
      <c r="D146" s="135" t="s">
        <v>119</v>
      </c>
      <c r="E146" s="136" t="s">
        <v>178</v>
      </c>
      <c r="F146" s="137" t="s">
        <v>179</v>
      </c>
      <c r="G146" s="138" t="s">
        <v>126</v>
      </c>
      <c r="H146" s="139">
        <v>102</v>
      </c>
      <c r="I146" s="140">
        <v>1</v>
      </c>
      <c r="J146" s="140">
        <f t="shared" si="0"/>
        <v>102</v>
      </c>
      <c r="K146" s="141"/>
      <c r="L146" s="27"/>
      <c r="M146" s="142" t="s">
        <v>1</v>
      </c>
      <c r="N146" s="143" t="s">
        <v>39</v>
      </c>
      <c r="O146" s="144">
        <v>0</v>
      </c>
      <c r="P146" s="144">
        <f t="shared" si="1"/>
        <v>0</v>
      </c>
      <c r="Q146" s="144">
        <v>0</v>
      </c>
      <c r="R146" s="144">
        <f t="shared" si="2"/>
        <v>0</v>
      </c>
      <c r="S146" s="144">
        <v>0</v>
      </c>
      <c r="T146" s="14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6" t="s">
        <v>123</v>
      </c>
      <c r="AT146" s="146" t="s">
        <v>119</v>
      </c>
      <c r="AU146" s="146" t="s">
        <v>116</v>
      </c>
      <c r="AY146" s="14" t="s">
        <v>117</v>
      </c>
      <c r="BE146" s="147">
        <f t="shared" si="4"/>
        <v>0</v>
      </c>
      <c r="BF146" s="147">
        <f t="shared" si="5"/>
        <v>102</v>
      </c>
      <c r="BG146" s="147">
        <f t="shared" si="6"/>
        <v>0</v>
      </c>
      <c r="BH146" s="147">
        <f t="shared" si="7"/>
        <v>0</v>
      </c>
      <c r="BI146" s="147">
        <f t="shared" si="8"/>
        <v>0</v>
      </c>
      <c r="BJ146" s="14" t="s">
        <v>116</v>
      </c>
      <c r="BK146" s="147">
        <f t="shared" si="9"/>
        <v>102</v>
      </c>
      <c r="BL146" s="14" t="s">
        <v>123</v>
      </c>
      <c r="BM146" s="146" t="s">
        <v>180</v>
      </c>
    </row>
    <row r="147" spans="1:65" s="2" customFormat="1" ht="22.8" x14ac:dyDescent="0.2">
      <c r="A147" s="26"/>
      <c r="B147" s="134"/>
      <c r="C147" s="135" t="s">
        <v>157</v>
      </c>
      <c r="D147" s="135" t="s">
        <v>119</v>
      </c>
      <c r="E147" s="136" t="s">
        <v>181</v>
      </c>
      <c r="F147" s="137" t="s">
        <v>182</v>
      </c>
      <c r="G147" s="138" t="s">
        <v>126</v>
      </c>
      <c r="H147" s="139">
        <v>162</v>
      </c>
      <c r="I147" s="140">
        <v>1.5</v>
      </c>
      <c r="J147" s="140">
        <f t="shared" si="0"/>
        <v>243</v>
      </c>
      <c r="K147" s="141"/>
      <c r="L147" s="27"/>
      <c r="M147" s="142" t="s">
        <v>1</v>
      </c>
      <c r="N147" s="143" t="s">
        <v>39</v>
      </c>
      <c r="O147" s="144">
        <v>1.7000000000000001E-2</v>
      </c>
      <c r="P147" s="144">
        <f t="shared" si="1"/>
        <v>2.754</v>
      </c>
      <c r="Q147" s="144">
        <v>0</v>
      </c>
      <c r="R147" s="144">
        <f t="shared" si="2"/>
        <v>0</v>
      </c>
      <c r="S147" s="144">
        <v>0</v>
      </c>
      <c r="T147" s="14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6" t="s">
        <v>123</v>
      </c>
      <c r="AT147" s="146" t="s">
        <v>119</v>
      </c>
      <c r="AU147" s="146" t="s">
        <v>116</v>
      </c>
      <c r="AY147" s="14" t="s">
        <v>117</v>
      </c>
      <c r="BE147" s="147">
        <f t="shared" si="4"/>
        <v>0</v>
      </c>
      <c r="BF147" s="147">
        <f t="shared" si="5"/>
        <v>243</v>
      </c>
      <c r="BG147" s="147">
        <f t="shared" si="6"/>
        <v>0</v>
      </c>
      <c r="BH147" s="147">
        <f t="shared" si="7"/>
        <v>0</v>
      </c>
      <c r="BI147" s="147">
        <f t="shared" si="8"/>
        <v>0</v>
      </c>
      <c r="BJ147" s="14" t="s">
        <v>116</v>
      </c>
      <c r="BK147" s="147">
        <f t="shared" si="9"/>
        <v>243</v>
      </c>
      <c r="BL147" s="14" t="s">
        <v>123</v>
      </c>
      <c r="BM147" s="146" t="s">
        <v>183</v>
      </c>
    </row>
    <row r="148" spans="1:65" s="12" customFormat="1" ht="22.95" customHeight="1" x14ac:dyDescent="0.25">
      <c r="B148" s="122"/>
      <c r="D148" s="123" t="s">
        <v>72</v>
      </c>
      <c r="E148" s="132" t="s">
        <v>116</v>
      </c>
      <c r="F148" s="132" t="s">
        <v>184</v>
      </c>
      <c r="J148" s="133">
        <f>SUM(J149:J157)</f>
        <v>1698</v>
      </c>
      <c r="L148" s="122"/>
      <c r="M148" s="126"/>
      <c r="N148" s="127"/>
      <c r="O148" s="127"/>
      <c r="P148" s="128">
        <f>SUM(P149:P157)</f>
        <v>43.867264349999999</v>
      </c>
      <c r="Q148" s="127"/>
      <c r="R148" s="128">
        <f>SUM(R149:R157)</f>
        <v>52.896045535000006</v>
      </c>
      <c r="S148" s="127"/>
      <c r="T148" s="129">
        <f>SUM(T149:T157)</f>
        <v>0</v>
      </c>
      <c r="AR148" s="123" t="s">
        <v>81</v>
      </c>
      <c r="AT148" s="130" t="s">
        <v>72</v>
      </c>
      <c r="AU148" s="130" t="s">
        <v>81</v>
      </c>
      <c r="AY148" s="123" t="s">
        <v>117</v>
      </c>
      <c r="BK148" s="131">
        <f>SUM(BK149:BK157)</f>
        <v>1698</v>
      </c>
    </row>
    <row r="149" spans="1:65" s="2" customFormat="1" ht="11.4" x14ac:dyDescent="0.2">
      <c r="A149" s="26"/>
      <c r="B149" s="134"/>
      <c r="C149" s="135" t="s">
        <v>185</v>
      </c>
      <c r="D149" s="135" t="s">
        <v>119</v>
      </c>
      <c r="E149" s="136" t="s">
        <v>186</v>
      </c>
      <c r="F149" s="137" t="s">
        <v>187</v>
      </c>
      <c r="G149" s="138" t="s">
        <v>126</v>
      </c>
      <c r="H149" s="139">
        <v>60.05</v>
      </c>
      <c r="I149" s="140">
        <v>1</v>
      </c>
      <c r="J149" s="140">
        <f t="shared" ref="J149:J157" si="10">ROUND(I149*H149,2)</f>
        <v>60.05</v>
      </c>
      <c r="K149" s="141"/>
      <c r="L149" s="27"/>
      <c r="M149" s="142" t="s">
        <v>1</v>
      </c>
      <c r="N149" s="143" t="s">
        <v>39</v>
      </c>
      <c r="O149" s="144">
        <v>0</v>
      </c>
      <c r="P149" s="144">
        <f t="shared" ref="P149:P157" si="11">O149*H149</f>
        <v>0</v>
      </c>
      <c r="Q149" s="144">
        <v>0</v>
      </c>
      <c r="R149" s="144">
        <f t="shared" ref="R149:R157" si="12">Q149*H149</f>
        <v>0</v>
      </c>
      <c r="S149" s="144">
        <v>0</v>
      </c>
      <c r="T149" s="145">
        <f t="shared" ref="T149:T157" si="13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6" t="s">
        <v>123</v>
      </c>
      <c r="AT149" s="146" t="s">
        <v>119</v>
      </c>
      <c r="AU149" s="146" t="s">
        <v>116</v>
      </c>
      <c r="AY149" s="14" t="s">
        <v>117</v>
      </c>
      <c r="BE149" s="147">
        <f t="shared" ref="BE149:BE157" si="14">IF(N149="základná",J149,0)</f>
        <v>0</v>
      </c>
      <c r="BF149" s="147">
        <f t="shared" ref="BF149:BF157" si="15">IF(N149="znížená",J149,0)</f>
        <v>60.05</v>
      </c>
      <c r="BG149" s="147">
        <f t="shared" ref="BG149:BG157" si="16">IF(N149="zákl. prenesená",J149,0)</f>
        <v>0</v>
      </c>
      <c r="BH149" s="147">
        <f t="shared" ref="BH149:BH157" si="17">IF(N149="zníž. prenesená",J149,0)</f>
        <v>0</v>
      </c>
      <c r="BI149" s="147">
        <f t="shared" ref="BI149:BI157" si="18">IF(N149="nulová",J149,0)</f>
        <v>0</v>
      </c>
      <c r="BJ149" s="14" t="s">
        <v>116</v>
      </c>
      <c r="BK149" s="147">
        <f t="shared" ref="BK149:BK157" si="19">ROUND(I149*H149,2)</f>
        <v>60.05</v>
      </c>
      <c r="BL149" s="14" t="s">
        <v>123</v>
      </c>
      <c r="BM149" s="146" t="s">
        <v>188</v>
      </c>
    </row>
    <row r="150" spans="1:65" s="2" customFormat="1" ht="11.4" x14ac:dyDescent="0.2">
      <c r="A150" s="26"/>
      <c r="B150" s="134"/>
      <c r="C150" s="135" t="s">
        <v>7</v>
      </c>
      <c r="D150" s="135" t="s">
        <v>119</v>
      </c>
      <c r="E150" s="136" t="s">
        <v>189</v>
      </c>
      <c r="F150" s="137" t="s">
        <v>190</v>
      </c>
      <c r="G150" s="138" t="s">
        <v>191</v>
      </c>
      <c r="H150" s="139">
        <v>148.5</v>
      </c>
      <c r="I150" s="140">
        <v>1.8</v>
      </c>
      <c r="J150" s="140">
        <f t="shared" si="10"/>
        <v>267.3</v>
      </c>
      <c r="K150" s="141"/>
      <c r="L150" s="27"/>
      <c r="M150" s="142" t="s">
        <v>1</v>
      </c>
      <c r="N150" s="143" t="s">
        <v>39</v>
      </c>
      <c r="O150" s="144">
        <v>0.1812</v>
      </c>
      <c r="P150" s="144">
        <f t="shared" si="11"/>
        <v>26.908200000000001</v>
      </c>
      <c r="Q150" s="144">
        <v>0.24271000000000001</v>
      </c>
      <c r="R150" s="144">
        <f t="shared" si="12"/>
        <v>36.042435000000005</v>
      </c>
      <c r="S150" s="144">
        <v>0</v>
      </c>
      <c r="T150" s="14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6" t="s">
        <v>123</v>
      </c>
      <c r="AT150" s="146" t="s">
        <v>119</v>
      </c>
      <c r="AU150" s="146" t="s">
        <v>116</v>
      </c>
      <c r="AY150" s="14" t="s">
        <v>117</v>
      </c>
      <c r="BE150" s="147">
        <f t="shared" si="14"/>
        <v>0</v>
      </c>
      <c r="BF150" s="147">
        <f t="shared" si="15"/>
        <v>267.3</v>
      </c>
      <c r="BG150" s="147">
        <f t="shared" si="16"/>
        <v>0</v>
      </c>
      <c r="BH150" s="147">
        <f t="shared" si="17"/>
        <v>0</v>
      </c>
      <c r="BI150" s="147">
        <f t="shared" si="18"/>
        <v>0</v>
      </c>
      <c r="BJ150" s="14" t="s">
        <v>116</v>
      </c>
      <c r="BK150" s="147">
        <f t="shared" si="19"/>
        <v>267.3</v>
      </c>
      <c r="BL150" s="14" t="s">
        <v>123</v>
      </c>
      <c r="BM150" s="146" t="s">
        <v>192</v>
      </c>
    </row>
    <row r="151" spans="1:65" s="2" customFormat="1" ht="11.4" x14ac:dyDescent="0.2">
      <c r="A151" s="26"/>
      <c r="B151" s="134"/>
      <c r="C151" s="135" t="s">
        <v>193</v>
      </c>
      <c r="D151" s="135" t="s">
        <v>119</v>
      </c>
      <c r="E151" s="136" t="s">
        <v>194</v>
      </c>
      <c r="F151" s="137" t="s">
        <v>195</v>
      </c>
      <c r="G151" s="138" t="s">
        <v>191</v>
      </c>
      <c r="H151" s="139">
        <v>47</v>
      </c>
      <c r="I151" s="140">
        <v>2</v>
      </c>
      <c r="J151" s="140">
        <f t="shared" si="10"/>
        <v>94</v>
      </c>
      <c r="K151" s="141"/>
      <c r="L151" s="27"/>
      <c r="M151" s="142" t="s">
        <v>1</v>
      </c>
      <c r="N151" s="143" t="s">
        <v>39</v>
      </c>
      <c r="O151" s="144">
        <v>0.19932</v>
      </c>
      <c r="P151" s="144">
        <f t="shared" si="11"/>
        <v>9.3680400000000006</v>
      </c>
      <c r="Q151" s="144">
        <v>0.24467549999999999</v>
      </c>
      <c r="R151" s="144">
        <f t="shared" si="12"/>
        <v>11.499748499999999</v>
      </c>
      <c r="S151" s="144">
        <v>0</v>
      </c>
      <c r="T151" s="14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6" t="s">
        <v>123</v>
      </c>
      <c r="AT151" s="146" t="s">
        <v>119</v>
      </c>
      <c r="AU151" s="146" t="s">
        <v>116</v>
      </c>
      <c r="AY151" s="14" t="s">
        <v>117</v>
      </c>
      <c r="BE151" s="147">
        <f t="shared" si="14"/>
        <v>0</v>
      </c>
      <c r="BF151" s="147">
        <f t="shared" si="15"/>
        <v>94</v>
      </c>
      <c r="BG151" s="147">
        <f t="shared" si="16"/>
        <v>0</v>
      </c>
      <c r="BH151" s="147">
        <f t="shared" si="17"/>
        <v>0</v>
      </c>
      <c r="BI151" s="147">
        <f t="shared" si="18"/>
        <v>0</v>
      </c>
      <c r="BJ151" s="14" t="s">
        <v>116</v>
      </c>
      <c r="BK151" s="147">
        <f t="shared" si="19"/>
        <v>94</v>
      </c>
      <c r="BL151" s="14" t="s">
        <v>123</v>
      </c>
      <c r="BM151" s="146" t="s">
        <v>196</v>
      </c>
    </row>
    <row r="152" spans="1:65" s="2" customFormat="1" ht="11.4" x14ac:dyDescent="0.2">
      <c r="A152" s="26"/>
      <c r="B152" s="134"/>
      <c r="C152" s="135">
        <v>22</v>
      </c>
      <c r="D152" s="135" t="s">
        <v>119</v>
      </c>
      <c r="E152" s="136" t="s">
        <v>197</v>
      </c>
      <c r="F152" s="137" t="s">
        <v>198</v>
      </c>
      <c r="G152" s="138" t="s">
        <v>199</v>
      </c>
      <c r="H152" s="139">
        <v>195.5</v>
      </c>
      <c r="I152" s="140">
        <v>1</v>
      </c>
      <c r="J152" s="140">
        <f t="shared" si="10"/>
        <v>195.5</v>
      </c>
      <c r="K152" s="141"/>
      <c r="L152" s="27"/>
      <c r="M152" s="142" t="s">
        <v>1</v>
      </c>
      <c r="N152" s="143" t="s">
        <v>39</v>
      </c>
      <c r="O152" s="144">
        <v>0</v>
      </c>
      <c r="P152" s="144">
        <f t="shared" si="11"/>
        <v>0</v>
      </c>
      <c r="Q152" s="144">
        <v>0</v>
      </c>
      <c r="R152" s="144">
        <f t="shared" si="12"/>
        <v>0</v>
      </c>
      <c r="S152" s="144">
        <v>0</v>
      </c>
      <c r="T152" s="14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6" t="s">
        <v>123</v>
      </c>
      <c r="AT152" s="146" t="s">
        <v>119</v>
      </c>
      <c r="AU152" s="146" t="s">
        <v>116</v>
      </c>
      <c r="AY152" s="14" t="s">
        <v>117</v>
      </c>
      <c r="BE152" s="147">
        <f t="shared" si="14"/>
        <v>0</v>
      </c>
      <c r="BF152" s="147">
        <f t="shared" si="15"/>
        <v>195.5</v>
      </c>
      <c r="BG152" s="147">
        <f t="shared" si="16"/>
        <v>0</v>
      </c>
      <c r="BH152" s="147">
        <f t="shared" si="17"/>
        <v>0</v>
      </c>
      <c r="BI152" s="147">
        <f t="shared" si="18"/>
        <v>0</v>
      </c>
      <c r="BJ152" s="14" t="s">
        <v>116</v>
      </c>
      <c r="BK152" s="147">
        <f t="shared" si="19"/>
        <v>195.5</v>
      </c>
      <c r="BL152" s="14" t="s">
        <v>123</v>
      </c>
      <c r="BM152" s="146" t="s">
        <v>200</v>
      </c>
    </row>
    <row r="153" spans="1:65" s="2" customFormat="1" ht="22.8" x14ac:dyDescent="0.2">
      <c r="A153" s="26"/>
      <c r="B153" s="134"/>
      <c r="C153" s="135">
        <v>23</v>
      </c>
      <c r="D153" s="135" t="s">
        <v>119</v>
      </c>
      <c r="E153" s="136" t="s">
        <v>201</v>
      </c>
      <c r="F153" s="137" t="s">
        <v>202</v>
      </c>
      <c r="G153" s="138" t="s">
        <v>131</v>
      </c>
      <c r="H153" s="139">
        <v>3.16</v>
      </c>
      <c r="I153" s="140">
        <v>100</v>
      </c>
      <c r="J153" s="140">
        <f t="shared" si="10"/>
        <v>316</v>
      </c>
      <c r="K153" s="141"/>
      <c r="L153" s="27"/>
      <c r="M153" s="142" t="s">
        <v>1</v>
      </c>
      <c r="N153" s="143" t="s">
        <v>39</v>
      </c>
      <c r="O153" s="144">
        <v>0</v>
      </c>
      <c r="P153" s="144">
        <f t="shared" si="11"/>
        <v>0</v>
      </c>
      <c r="Q153" s="144">
        <v>0</v>
      </c>
      <c r="R153" s="144">
        <f t="shared" si="12"/>
        <v>0</v>
      </c>
      <c r="S153" s="144">
        <v>0</v>
      </c>
      <c r="T153" s="14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6" t="s">
        <v>123</v>
      </c>
      <c r="AT153" s="146" t="s">
        <v>119</v>
      </c>
      <c r="AU153" s="146" t="s">
        <v>116</v>
      </c>
      <c r="AY153" s="14" t="s">
        <v>117</v>
      </c>
      <c r="BE153" s="147">
        <f t="shared" si="14"/>
        <v>0</v>
      </c>
      <c r="BF153" s="147">
        <f t="shared" si="15"/>
        <v>316</v>
      </c>
      <c r="BG153" s="147">
        <f t="shared" si="16"/>
        <v>0</v>
      </c>
      <c r="BH153" s="147">
        <f t="shared" si="17"/>
        <v>0</v>
      </c>
      <c r="BI153" s="147">
        <f t="shared" si="18"/>
        <v>0</v>
      </c>
      <c r="BJ153" s="14" t="s">
        <v>116</v>
      </c>
      <c r="BK153" s="147">
        <f t="shared" si="19"/>
        <v>316</v>
      </c>
      <c r="BL153" s="14" t="s">
        <v>123</v>
      </c>
      <c r="BM153" s="146" t="s">
        <v>203</v>
      </c>
    </row>
    <row r="154" spans="1:65" s="2" customFormat="1" ht="22.8" x14ac:dyDescent="0.2">
      <c r="A154" s="26"/>
      <c r="B154" s="134"/>
      <c r="C154" s="135">
        <v>24</v>
      </c>
      <c r="D154" s="135" t="s">
        <v>119</v>
      </c>
      <c r="E154" s="136" t="s">
        <v>204</v>
      </c>
      <c r="F154" s="137" t="s">
        <v>205</v>
      </c>
      <c r="G154" s="138" t="s">
        <v>131</v>
      </c>
      <c r="H154" s="139">
        <v>2.395</v>
      </c>
      <c r="I154" s="140">
        <v>120</v>
      </c>
      <c r="J154" s="140">
        <f t="shared" si="10"/>
        <v>287.39999999999998</v>
      </c>
      <c r="K154" s="141"/>
      <c r="L154" s="27"/>
      <c r="M154" s="142" t="s">
        <v>1</v>
      </c>
      <c r="N154" s="143" t="s">
        <v>39</v>
      </c>
      <c r="O154" s="144">
        <v>3.16953</v>
      </c>
      <c r="P154" s="144">
        <f t="shared" si="11"/>
        <v>7.5910243499999996</v>
      </c>
      <c r="Q154" s="144">
        <v>2.235433</v>
      </c>
      <c r="R154" s="144">
        <f t="shared" si="12"/>
        <v>5.3538620349999997</v>
      </c>
      <c r="S154" s="144">
        <v>0</v>
      </c>
      <c r="T154" s="14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6" t="s">
        <v>123</v>
      </c>
      <c r="AT154" s="146" t="s">
        <v>119</v>
      </c>
      <c r="AU154" s="146" t="s">
        <v>116</v>
      </c>
      <c r="AY154" s="14" t="s">
        <v>117</v>
      </c>
      <c r="BE154" s="147">
        <f t="shared" si="14"/>
        <v>0</v>
      </c>
      <c r="BF154" s="147">
        <f t="shared" si="15"/>
        <v>287.39999999999998</v>
      </c>
      <c r="BG154" s="147">
        <f t="shared" si="16"/>
        <v>0</v>
      </c>
      <c r="BH154" s="147">
        <f t="shared" si="17"/>
        <v>0</v>
      </c>
      <c r="BI154" s="147">
        <f t="shared" si="18"/>
        <v>0</v>
      </c>
      <c r="BJ154" s="14" t="s">
        <v>116</v>
      </c>
      <c r="BK154" s="147">
        <f t="shared" si="19"/>
        <v>287.39999999999998</v>
      </c>
      <c r="BL154" s="14" t="s">
        <v>123</v>
      </c>
      <c r="BM154" s="146" t="s">
        <v>206</v>
      </c>
    </row>
    <row r="155" spans="1:65" s="2" customFormat="1" ht="11.4" x14ac:dyDescent="0.2">
      <c r="A155" s="26"/>
      <c r="B155" s="134"/>
      <c r="C155" s="135">
        <v>25</v>
      </c>
      <c r="D155" s="135" t="s">
        <v>119</v>
      </c>
      <c r="E155" s="136" t="s">
        <v>207</v>
      </c>
      <c r="F155" s="137" t="s">
        <v>208</v>
      </c>
      <c r="G155" s="138" t="s">
        <v>131</v>
      </c>
      <c r="H155" s="139">
        <v>5.5549999999999997</v>
      </c>
      <c r="I155" s="140">
        <v>50</v>
      </c>
      <c r="J155" s="140">
        <f t="shared" si="10"/>
        <v>277.75</v>
      </c>
      <c r="K155" s="141"/>
      <c r="L155" s="27"/>
      <c r="M155" s="142" t="s">
        <v>1</v>
      </c>
      <c r="N155" s="143" t="s">
        <v>39</v>
      </c>
      <c r="O155" s="144">
        <v>0</v>
      </c>
      <c r="P155" s="144">
        <f t="shared" si="11"/>
        <v>0</v>
      </c>
      <c r="Q155" s="144">
        <v>0</v>
      </c>
      <c r="R155" s="144">
        <f t="shared" si="12"/>
        <v>0</v>
      </c>
      <c r="S155" s="144">
        <v>0</v>
      </c>
      <c r="T155" s="14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6" t="s">
        <v>123</v>
      </c>
      <c r="AT155" s="146" t="s">
        <v>119</v>
      </c>
      <c r="AU155" s="146" t="s">
        <v>116</v>
      </c>
      <c r="AY155" s="14" t="s">
        <v>117</v>
      </c>
      <c r="BE155" s="147">
        <f t="shared" si="14"/>
        <v>0</v>
      </c>
      <c r="BF155" s="147">
        <f t="shared" si="15"/>
        <v>277.75</v>
      </c>
      <c r="BG155" s="147">
        <f t="shared" si="16"/>
        <v>0</v>
      </c>
      <c r="BH155" s="147">
        <f t="shared" si="17"/>
        <v>0</v>
      </c>
      <c r="BI155" s="147">
        <f t="shared" si="18"/>
        <v>0</v>
      </c>
      <c r="BJ155" s="14" t="s">
        <v>116</v>
      </c>
      <c r="BK155" s="147">
        <f t="shared" si="19"/>
        <v>277.75</v>
      </c>
      <c r="BL155" s="14" t="s">
        <v>123</v>
      </c>
      <c r="BM155" s="146" t="s">
        <v>209</v>
      </c>
    </row>
    <row r="156" spans="1:65" s="2" customFormat="1" ht="11.4" x14ac:dyDescent="0.2">
      <c r="A156" s="26"/>
      <c r="B156" s="134"/>
      <c r="C156" s="135">
        <v>26</v>
      </c>
      <c r="D156" s="135" t="s">
        <v>119</v>
      </c>
      <c r="E156" s="136" t="s">
        <v>210</v>
      </c>
      <c r="F156" s="137" t="s">
        <v>211</v>
      </c>
      <c r="G156" s="138" t="s">
        <v>212</v>
      </c>
      <c r="H156" s="177">
        <v>40</v>
      </c>
      <c r="I156" s="140">
        <v>2.5</v>
      </c>
      <c r="J156" s="140">
        <f t="shared" si="10"/>
        <v>100</v>
      </c>
      <c r="K156" s="141"/>
      <c r="L156" s="27"/>
      <c r="M156" s="142" t="s">
        <v>1</v>
      </c>
      <c r="N156" s="143" t="s">
        <v>39</v>
      </c>
      <c r="O156" s="144">
        <v>0</v>
      </c>
      <c r="P156" s="144">
        <f t="shared" si="11"/>
        <v>0</v>
      </c>
      <c r="Q156" s="144">
        <v>0</v>
      </c>
      <c r="R156" s="144">
        <f t="shared" si="12"/>
        <v>0</v>
      </c>
      <c r="S156" s="144">
        <v>0</v>
      </c>
      <c r="T156" s="14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6" t="s">
        <v>123</v>
      </c>
      <c r="AT156" s="146" t="s">
        <v>119</v>
      </c>
      <c r="AU156" s="146" t="s">
        <v>116</v>
      </c>
      <c r="AY156" s="14" t="s">
        <v>117</v>
      </c>
      <c r="BE156" s="147">
        <f t="shared" si="14"/>
        <v>0</v>
      </c>
      <c r="BF156" s="147">
        <f t="shared" si="15"/>
        <v>100</v>
      </c>
      <c r="BG156" s="147">
        <f t="shared" si="16"/>
        <v>0</v>
      </c>
      <c r="BH156" s="147">
        <f t="shared" si="17"/>
        <v>0</v>
      </c>
      <c r="BI156" s="147">
        <f t="shared" si="18"/>
        <v>0</v>
      </c>
      <c r="BJ156" s="14" t="s">
        <v>116</v>
      </c>
      <c r="BK156" s="147">
        <f t="shared" si="19"/>
        <v>100</v>
      </c>
      <c r="BL156" s="14" t="s">
        <v>123</v>
      </c>
      <c r="BM156" s="146" t="s">
        <v>213</v>
      </c>
    </row>
    <row r="157" spans="1:65" s="2" customFormat="1" ht="11.4" x14ac:dyDescent="0.2">
      <c r="A157" s="26"/>
      <c r="B157" s="134"/>
      <c r="C157" s="148">
        <v>27</v>
      </c>
      <c r="D157" s="148" t="s">
        <v>214</v>
      </c>
      <c r="E157" s="149" t="s">
        <v>215</v>
      </c>
      <c r="F157" s="150" t="s">
        <v>216</v>
      </c>
      <c r="G157" s="151" t="s">
        <v>212</v>
      </c>
      <c r="H157" s="178">
        <v>40</v>
      </c>
      <c r="I157" s="153">
        <v>2.5</v>
      </c>
      <c r="J157" s="153">
        <f t="shared" si="10"/>
        <v>100</v>
      </c>
      <c r="K157" s="154"/>
      <c r="L157" s="155"/>
      <c r="M157" s="156" t="s">
        <v>1</v>
      </c>
      <c r="N157" s="157" t="s">
        <v>39</v>
      </c>
      <c r="O157" s="144">
        <v>0</v>
      </c>
      <c r="P157" s="144">
        <f t="shared" si="11"/>
        <v>0</v>
      </c>
      <c r="Q157" s="144">
        <v>0</v>
      </c>
      <c r="R157" s="144">
        <f t="shared" si="12"/>
        <v>0</v>
      </c>
      <c r="S157" s="144">
        <v>0</v>
      </c>
      <c r="T157" s="14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6" t="s">
        <v>146</v>
      </c>
      <c r="AT157" s="146" t="s">
        <v>214</v>
      </c>
      <c r="AU157" s="146" t="s">
        <v>116</v>
      </c>
      <c r="AY157" s="14" t="s">
        <v>117</v>
      </c>
      <c r="BE157" s="147">
        <f t="shared" si="14"/>
        <v>0</v>
      </c>
      <c r="BF157" s="147">
        <f t="shared" si="15"/>
        <v>100</v>
      </c>
      <c r="BG157" s="147">
        <f t="shared" si="16"/>
        <v>0</v>
      </c>
      <c r="BH157" s="147">
        <f t="shared" si="17"/>
        <v>0</v>
      </c>
      <c r="BI157" s="147">
        <f t="shared" si="18"/>
        <v>0</v>
      </c>
      <c r="BJ157" s="14" t="s">
        <v>116</v>
      </c>
      <c r="BK157" s="147">
        <f t="shared" si="19"/>
        <v>100</v>
      </c>
      <c r="BL157" s="14" t="s">
        <v>123</v>
      </c>
      <c r="BM157" s="146" t="s">
        <v>217</v>
      </c>
    </row>
    <row r="158" spans="1:65" s="12" customFormat="1" ht="22.95" customHeight="1" x14ac:dyDescent="0.25">
      <c r="B158" s="122"/>
      <c r="D158" s="123" t="s">
        <v>72</v>
      </c>
      <c r="E158" s="132" t="s">
        <v>128</v>
      </c>
      <c r="F158" s="132" t="s">
        <v>218</v>
      </c>
      <c r="J158" s="133">
        <f>SUM(J159:J164)</f>
        <v>7872.2999999999993</v>
      </c>
      <c r="L158" s="122"/>
      <c r="M158" s="126"/>
      <c r="N158" s="127"/>
      <c r="O158" s="127"/>
      <c r="P158" s="128">
        <f>SUM(P159:P164)</f>
        <v>0</v>
      </c>
      <c r="Q158" s="127"/>
      <c r="R158" s="128">
        <f>SUM(R159:R164)</f>
        <v>0</v>
      </c>
      <c r="S158" s="127"/>
      <c r="T158" s="129">
        <f>SUM(T159:T164)</f>
        <v>0</v>
      </c>
      <c r="AR158" s="123" t="s">
        <v>81</v>
      </c>
      <c r="AT158" s="130" t="s">
        <v>72</v>
      </c>
      <c r="AU158" s="130" t="s">
        <v>81</v>
      </c>
      <c r="AY158" s="123" t="s">
        <v>117</v>
      </c>
      <c r="BK158" s="131">
        <f>SUM(BK159:BK164)</f>
        <v>7872.2999999999993</v>
      </c>
    </row>
    <row r="159" spans="1:65" s="2" customFormat="1" ht="22.8" x14ac:dyDescent="0.2">
      <c r="A159" s="26"/>
      <c r="B159" s="134"/>
      <c r="C159" s="135">
        <v>28</v>
      </c>
      <c r="D159" s="135" t="s">
        <v>119</v>
      </c>
      <c r="E159" s="136" t="s">
        <v>219</v>
      </c>
      <c r="F159" s="137" t="s">
        <v>220</v>
      </c>
      <c r="G159" s="138" t="s">
        <v>126</v>
      </c>
      <c r="H159" s="139">
        <v>578</v>
      </c>
      <c r="I159" s="140">
        <v>1.5</v>
      </c>
      <c r="J159" s="140">
        <f t="shared" ref="J159:J164" si="20">ROUND(I159*H159,2)</f>
        <v>867</v>
      </c>
      <c r="K159" s="141"/>
      <c r="L159" s="27"/>
      <c r="M159" s="142" t="s">
        <v>1</v>
      </c>
      <c r="N159" s="143" t="s">
        <v>39</v>
      </c>
      <c r="O159" s="144">
        <v>0</v>
      </c>
      <c r="P159" s="144">
        <f t="shared" ref="P159:P164" si="21">O159*H159</f>
        <v>0</v>
      </c>
      <c r="Q159" s="144">
        <v>0</v>
      </c>
      <c r="R159" s="144">
        <f t="shared" ref="R159:R164" si="22">Q159*H159</f>
        <v>0</v>
      </c>
      <c r="S159" s="144">
        <v>0</v>
      </c>
      <c r="T159" s="145">
        <f t="shared" ref="T159:T164" si="23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6" t="s">
        <v>123</v>
      </c>
      <c r="AT159" s="146" t="s">
        <v>119</v>
      </c>
      <c r="AU159" s="146" t="s">
        <v>116</v>
      </c>
      <c r="AY159" s="14" t="s">
        <v>117</v>
      </c>
      <c r="BE159" s="147">
        <f t="shared" ref="BE159:BE164" si="24">IF(N159="základná",J159,0)</f>
        <v>0</v>
      </c>
      <c r="BF159" s="147">
        <f t="shared" ref="BF159:BF164" si="25">IF(N159="znížená",J159,0)</f>
        <v>867</v>
      </c>
      <c r="BG159" s="147">
        <f t="shared" ref="BG159:BG164" si="26">IF(N159="zákl. prenesená",J159,0)</f>
        <v>0</v>
      </c>
      <c r="BH159" s="147">
        <f t="shared" ref="BH159:BH164" si="27">IF(N159="zníž. prenesená",J159,0)</f>
        <v>0</v>
      </c>
      <c r="BI159" s="147">
        <f t="shared" ref="BI159:BI164" si="28">IF(N159="nulová",J159,0)</f>
        <v>0</v>
      </c>
      <c r="BJ159" s="14" t="s">
        <v>116</v>
      </c>
      <c r="BK159" s="147">
        <f t="shared" ref="BK159:BK164" si="29">ROUND(I159*H159,2)</f>
        <v>867</v>
      </c>
      <c r="BL159" s="14" t="s">
        <v>123</v>
      </c>
      <c r="BM159" s="146" t="s">
        <v>221</v>
      </c>
    </row>
    <row r="160" spans="1:65" s="2" customFormat="1" ht="22.8" x14ac:dyDescent="0.2">
      <c r="A160" s="26"/>
      <c r="B160" s="134"/>
      <c r="C160" s="135">
        <v>29</v>
      </c>
      <c r="D160" s="135" t="s">
        <v>119</v>
      </c>
      <c r="E160" s="136" t="s">
        <v>222</v>
      </c>
      <c r="F160" s="137" t="s">
        <v>223</v>
      </c>
      <c r="G160" s="138" t="s">
        <v>126</v>
      </c>
      <c r="H160" s="139">
        <v>578</v>
      </c>
      <c r="I160" s="140">
        <v>1.5</v>
      </c>
      <c r="J160" s="140">
        <f t="shared" si="20"/>
        <v>867</v>
      </c>
      <c r="K160" s="141"/>
      <c r="L160" s="27"/>
      <c r="M160" s="142" t="s">
        <v>1</v>
      </c>
      <c r="N160" s="143" t="s">
        <v>39</v>
      </c>
      <c r="O160" s="144">
        <v>0</v>
      </c>
      <c r="P160" s="144">
        <f t="shared" si="21"/>
        <v>0</v>
      </c>
      <c r="Q160" s="144">
        <v>0</v>
      </c>
      <c r="R160" s="144">
        <f t="shared" si="22"/>
        <v>0</v>
      </c>
      <c r="S160" s="144">
        <v>0</v>
      </c>
      <c r="T160" s="145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6" t="s">
        <v>123</v>
      </c>
      <c r="AT160" s="146" t="s">
        <v>119</v>
      </c>
      <c r="AU160" s="146" t="s">
        <v>116</v>
      </c>
      <c r="AY160" s="14" t="s">
        <v>117</v>
      </c>
      <c r="BE160" s="147">
        <f t="shared" si="24"/>
        <v>0</v>
      </c>
      <c r="BF160" s="147">
        <f t="shared" si="25"/>
        <v>867</v>
      </c>
      <c r="BG160" s="147">
        <f t="shared" si="26"/>
        <v>0</v>
      </c>
      <c r="BH160" s="147">
        <f t="shared" si="27"/>
        <v>0</v>
      </c>
      <c r="BI160" s="147">
        <f t="shared" si="28"/>
        <v>0</v>
      </c>
      <c r="BJ160" s="14" t="s">
        <v>116</v>
      </c>
      <c r="BK160" s="147">
        <f t="shared" si="29"/>
        <v>867</v>
      </c>
      <c r="BL160" s="14" t="s">
        <v>123</v>
      </c>
      <c r="BM160" s="146" t="s">
        <v>224</v>
      </c>
    </row>
    <row r="161" spans="1:65" s="2" customFormat="1" ht="22.8" x14ac:dyDescent="0.2">
      <c r="A161" s="26"/>
      <c r="B161" s="134"/>
      <c r="C161" s="135">
        <v>30</v>
      </c>
      <c r="D161" s="135" t="s">
        <v>119</v>
      </c>
      <c r="E161" s="136" t="s">
        <v>225</v>
      </c>
      <c r="F161" s="137" t="s">
        <v>226</v>
      </c>
      <c r="G161" s="138" t="s">
        <v>126</v>
      </c>
      <c r="H161" s="139">
        <v>578</v>
      </c>
      <c r="I161" s="140">
        <v>1.5</v>
      </c>
      <c r="J161" s="140">
        <f t="shared" si="20"/>
        <v>867</v>
      </c>
      <c r="K161" s="141"/>
      <c r="L161" s="27"/>
      <c r="M161" s="142" t="s">
        <v>1</v>
      </c>
      <c r="N161" s="143" t="s">
        <v>39</v>
      </c>
      <c r="O161" s="144">
        <v>0</v>
      </c>
      <c r="P161" s="144">
        <f t="shared" si="21"/>
        <v>0</v>
      </c>
      <c r="Q161" s="144">
        <v>0</v>
      </c>
      <c r="R161" s="144">
        <f t="shared" si="22"/>
        <v>0</v>
      </c>
      <c r="S161" s="144">
        <v>0</v>
      </c>
      <c r="T161" s="145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6" t="s">
        <v>123</v>
      </c>
      <c r="AT161" s="146" t="s">
        <v>119</v>
      </c>
      <c r="AU161" s="146" t="s">
        <v>116</v>
      </c>
      <c r="AY161" s="14" t="s">
        <v>117</v>
      </c>
      <c r="BE161" s="147">
        <f t="shared" si="24"/>
        <v>0</v>
      </c>
      <c r="BF161" s="147">
        <f t="shared" si="25"/>
        <v>867</v>
      </c>
      <c r="BG161" s="147">
        <f t="shared" si="26"/>
        <v>0</v>
      </c>
      <c r="BH161" s="147">
        <f t="shared" si="27"/>
        <v>0</v>
      </c>
      <c r="BI161" s="147">
        <f t="shared" si="28"/>
        <v>0</v>
      </c>
      <c r="BJ161" s="14" t="s">
        <v>116</v>
      </c>
      <c r="BK161" s="147">
        <f t="shared" si="29"/>
        <v>867</v>
      </c>
      <c r="BL161" s="14" t="s">
        <v>123</v>
      </c>
      <c r="BM161" s="146" t="s">
        <v>227</v>
      </c>
    </row>
    <row r="162" spans="1:65" s="2" customFormat="1" ht="11.4" x14ac:dyDescent="0.2">
      <c r="A162" s="26"/>
      <c r="B162" s="134"/>
      <c r="C162" s="148">
        <v>31</v>
      </c>
      <c r="D162" s="148" t="s">
        <v>214</v>
      </c>
      <c r="E162" s="149" t="s">
        <v>228</v>
      </c>
      <c r="F162" s="150" t="s">
        <v>229</v>
      </c>
      <c r="G162" s="151" t="s">
        <v>230</v>
      </c>
      <c r="H162" s="152">
        <v>41.34</v>
      </c>
      <c r="I162" s="153">
        <v>15</v>
      </c>
      <c r="J162" s="153">
        <f t="shared" si="20"/>
        <v>620.1</v>
      </c>
      <c r="K162" s="154"/>
      <c r="L162" s="155"/>
      <c r="M162" s="156" t="s">
        <v>1</v>
      </c>
      <c r="N162" s="157" t="s">
        <v>39</v>
      </c>
      <c r="O162" s="144">
        <v>0</v>
      </c>
      <c r="P162" s="144">
        <f t="shared" si="21"/>
        <v>0</v>
      </c>
      <c r="Q162" s="144">
        <v>0</v>
      </c>
      <c r="R162" s="144">
        <f t="shared" si="22"/>
        <v>0</v>
      </c>
      <c r="S162" s="144">
        <v>0</v>
      </c>
      <c r="T162" s="145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6" t="s">
        <v>146</v>
      </c>
      <c r="AT162" s="146" t="s">
        <v>214</v>
      </c>
      <c r="AU162" s="146" t="s">
        <v>116</v>
      </c>
      <c r="AY162" s="14" t="s">
        <v>117</v>
      </c>
      <c r="BE162" s="147">
        <f t="shared" si="24"/>
        <v>0</v>
      </c>
      <c r="BF162" s="147">
        <f t="shared" si="25"/>
        <v>620.1</v>
      </c>
      <c r="BG162" s="147">
        <f t="shared" si="26"/>
        <v>0</v>
      </c>
      <c r="BH162" s="147">
        <f t="shared" si="27"/>
        <v>0</v>
      </c>
      <c r="BI162" s="147">
        <f t="shared" si="28"/>
        <v>0</v>
      </c>
      <c r="BJ162" s="14" t="s">
        <v>116</v>
      </c>
      <c r="BK162" s="147">
        <f t="shared" si="29"/>
        <v>620.1</v>
      </c>
      <c r="BL162" s="14" t="s">
        <v>123</v>
      </c>
      <c r="BM162" s="146" t="s">
        <v>231</v>
      </c>
    </row>
    <row r="163" spans="1:65" s="2" customFormat="1" ht="11.4" x14ac:dyDescent="0.2">
      <c r="A163" s="26"/>
      <c r="B163" s="134"/>
      <c r="C163" s="148">
        <v>32</v>
      </c>
      <c r="D163" s="148" t="s">
        <v>214</v>
      </c>
      <c r="E163" s="149" t="s">
        <v>232</v>
      </c>
      <c r="F163" s="150" t="s">
        <v>233</v>
      </c>
      <c r="G163" s="151" t="s">
        <v>230</v>
      </c>
      <c r="H163" s="152">
        <v>206.72</v>
      </c>
      <c r="I163" s="153">
        <v>15</v>
      </c>
      <c r="J163" s="153">
        <f t="shared" si="20"/>
        <v>3100.8</v>
      </c>
      <c r="K163" s="154"/>
      <c r="L163" s="155"/>
      <c r="M163" s="156" t="s">
        <v>1</v>
      </c>
      <c r="N163" s="157" t="s">
        <v>39</v>
      </c>
      <c r="O163" s="144">
        <v>0</v>
      </c>
      <c r="P163" s="144">
        <f t="shared" si="21"/>
        <v>0</v>
      </c>
      <c r="Q163" s="144">
        <v>0</v>
      </c>
      <c r="R163" s="144">
        <f t="shared" si="22"/>
        <v>0</v>
      </c>
      <c r="S163" s="144">
        <v>0</v>
      </c>
      <c r="T163" s="145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6" t="s">
        <v>146</v>
      </c>
      <c r="AT163" s="146" t="s">
        <v>214</v>
      </c>
      <c r="AU163" s="146" t="s">
        <v>116</v>
      </c>
      <c r="AY163" s="14" t="s">
        <v>117</v>
      </c>
      <c r="BE163" s="147">
        <f t="shared" si="24"/>
        <v>0</v>
      </c>
      <c r="BF163" s="147">
        <f t="shared" si="25"/>
        <v>3100.8</v>
      </c>
      <c r="BG163" s="147">
        <f t="shared" si="26"/>
        <v>0</v>
      </c>
      <c r="BH163" s="147">
        <f t="shared" si="27"/>
        <v>0</v>
      </c>
      <c r="BI163" s="147">
        <f t="shared" si="28"/>
        <v>0</v>
      </c>
      <c r="BJ163" s="14" t="s">
        <v>116</v>
      </c>
      <c r="BK163" s="147">
        <f t="shared" si="29"/>
        <v>3100.8</v>
      </c>
      <c r="BL163" s="14" t="s">
        <v>123</v>
      </c>
      <c r="BM163" s="146" t="s">
        <v>234</v>
      </c>
    </row>
    <row r="164" spans="1:65" s="2" customFormat="1" ht="11.4" x14ac:dyDescent="0.2">
      <c r="A164" s="26"/>
      <c r="B164" s="134"/>
      <c r="C164" s="148">
        <v>33</v>
      </c>
      <c r="D164" s="148" t="s">
        <v>214</v>
      </c>
      <c r="E164" s="149" t="s">
        <v>235</v>
      </c>
      <c r="F164" s="150" t="s">
        <v>236</v>
      </c>
      <c r="G164" s="151" t="s">
        <v>230</v>
      </c>
      <c r="H164" s="152">
        <v>103.36</v>
      </c>
      <c r="I164" s="153">
        <v>15</v>
      </c>
      <c r="J164" s="153">
        <f t="shared" si="20"/>
        <v>1550.4</v>
      </c>
      <c r="K164" s="154"/>
      <c r="L164" s="155"/>
      <c r="M164" s="156" t="s">
        <v>1</v>
      </c>
      <c r="N164" s="157" t="s">
        <v>39</v>
      </c>
      <c r="O164" s="144">
        <v>0</v>
      </c>
      <c r="P164" s="144">
        <f t="shared" si="21"/>
        <v>0</v>
      </c>
      <c r="Q164" s="144">
        <v>0</v>
      </c>
      <c r="R164" s="144">
        <f t="shared" si="22"/>
        <v>0</v>
      </c>
      <c r="S164" s="144">
        <v>0</v>
      </c>
      <c r="T164" s="145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6" t="s">
        <v>146</v>
      </c>
      <c r="AT164" s="146" t="s">
        <v>214</v>
      </c>
      <c r="AU164" s="146" t="s">
        <v>116</v>
      </c>
      <c r="AY164" s="14" t="s">
        <v>117</v>
      </c>
      <c r="BE164" s="147">
        <f t="shared" si="24"/>
        <v>0</v>
      </c>
      <c r="BF164" s="147">
        <f t="shared" si="25"/>
        <v>1550.4</v>
      </c>
      <c r="BG164" s="147">
        <f t="shared" si="26"/>
        <v>0</v>
      </c>
      <c r="BH164" s="147">
        <f t="shared" si="27"/>
        <v>0</v>
      </c>
      <c r="BI164" s="147">
        <f t="shared" si="28"/>
        <v>0</v>
      </c>
      <c r="BJ164" s="14" t="s">
        <v>116</v>
      </c>
      <c r="BK164" s="147">
        <f t="shared" si="29"/>
        <v>1550.4</v>
      </c>
      <c r="BL164" s="14" t="s">
        <v>123</v>
      </c>
      <c r="BM164" s="146" t="s">
        <v>237</v>
      </c>
    </row>
    <row r="165" spans="1:65" s="12" customFormat="1" ht="22.95" customHeight="1" x14ac:dyDescent="0.25">
      <c r="B165" s="122"/>
      <c r="D165" s="123" t="s">
        <v>72</v>
      </c>
      <c r="E165" s="132" t="s">
        <v>150</v>
      </c>
      <c r="F165" s="132" t="s">
        <v>238</v>
      </c>
      <c r="J165" s="133">
        <f>SUM(J166:J170)</f>
        <v>789.7299999999999</v>
      </c>
      <c r="L165" s="122"/>
      <c r="M165" s="126"/>
      <c r="N165" s="127"/>
      <c r="O165" s="127"/>
      <c r="P165" s="128">
        <f>SUM(P166:P170)</f>
        <v>69.842156000000003</v>
      </c>
      <c r="Q165" s="127"/>
      <c r="R165" s="128">
        <f>SUM(R166:R170)</f>
        <v>0</v>
      </c>
      <c r="S165" s="127"/>
      <c r="T165" s="129">
        <f>SUM(T166:T170)</f>
        <v>4.5056000000000003</v>
      </c>
      <c r="AR165" s="123" t="s">
        <v>81</v>
      </c>
      <c r="AT165" s="130" t="s">
        <v>72</v>
      </c>
      <c r="AU165" s="130" t="s">
        <v>81</v>
      </c>
      <c r="AY165" s="123" t="s">
        <v>117</v>
      </c>
      <c r="BK165" s="131">
        <f>SUM(BK166:BK170)</f>
        <v>789.7299999999999</v>
      </c>
    </row>
    <row r="166" spans="1:65" s="2" customFormat="1" ht="34.200000000000003" x14ac:dyDescent="0.2">
      <c r="A166" s="26"/>
      <c r="B166" s="134"/>
      <c r="C166" s="135">
        <v>34</v>
      </c>
      <c r="D166" s="135" t="s">
        <v>119</v>
      </c>
      <c r="E166" s="136" t="s">
        <v>239</v>
      </c>
      <c r="F166" s="137" t="s">
        <v>240</v>
      </c>
      <c r="G166" s="138" t="s">
        <v>131</v>
      </c>
      <c r="H166" s="139">
        <v>2.048</v>
      </c>
      <c r="I166" s="140">
        <v>50</v>
      </c>
      <c r="J166" s="140">
        <f>ROUND(I166*H166,2)</f>
        <v>102.4</v>
      </c>
      <c r="K166" s="141"/>
      <c r="L166" s="27"/>
      <c r="M166" s="142" t="s">
        <v>1</v>
      </c>
      <c r="N166" s="143" t="s">
        <v>39</v>
      </c>
      <c r="O166" s="144">
        <v>5.1219999999999999</v>
      </c>
      <c r="P166" s="144">
        <f>O166*H166</f>
        <v>10.489856</v>
      </c>
      <c r="Q166" s="144">
        <v>0</v>
      </c>
      <c r="R166" s="144">
        <f>Q166*H166</f>
        <v>0</v>
      </c>
      <c r="S166" s="144">
        <v>2.2000000000000002</v>
      </c>
      <c r="T166" s="145">
        <f>S166*H166</f>
        <v>4.5056000000000003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6" t="s">
        <v>123</v>
      </c>
      <c r="AT166" s="146" t="s">
        <v>119</v>
      </c>
      <c r="AU166" s="146" t="s">
        <v>116</v>
      </c>
      <c r="AY166" s="14" t="s">
        <v>117</v>
      </c>
      <c r="BE166" s="147">
        <f>IF(N166="základná",J166,0)</f>
        <v>0</v>
      </c>
      <c r="BF166" s="147">
        <f>IF(N166="znížená",J166,0)</f>
        <v>102.4</v>
      </c>
      <c r="BG166" s="147">
        <f>IF(N166="zákl. prenesená",J166,0)</f>
        <v>0</v>
      </c>
      <c r="BH166" s="147">
        <f>IF(N166="zníž. prenesená",J166,0)</f>
        <v>0</v>
      </c>
      <c r="BI166" s="147">
        <f>IF(N166="nulová",J166,0)</f>
        <v>0</v>
      </c>
      <c r="BJ166" s="14" t="s">
        <v>116</v>
      </c>
      <c r="BK166" s="147">
        <f>ROUND(I166*H166,2)</f>
        <v>102.4</v>
      </c>
      <c r="BL166" s="14" t="s">
        <v>123</v>
      </c>
      <c r="BM166" s="146" t="s">
        <v>241</v>
      </c>
    </row>
    <row r="167" spans="1:65" s="2" customFormat="1" ht="22.8" x14ac:dyDescent="0.2">
      <c r="A167" s="26"/>
      <c r="B167" s="134"/>
      <c r="C167" s="135">
        <v>35</v>
      </c>
      <c r="D167" s="135" t="s">
        <v>119</v>
      </c>
      <c r="E167" s="136" t="s">
        <v>242</v>
      </c>
      <c r="F167" s="137" t="s">
        <v>243</v>
      </c>
      <c r="G167" s="138" t="s">
        <v>230</v>
      </c>
      <c r="H167" s="139">
        <v>56.526000000000003</v>
      </c>
      <c r="I167" s="140">
        <v>10</v>
      </c>
      <c r="J167" s="140">
        <f>ROUND(I167*H167,2)</f>
        <v>565.26</v>
      </c>
      <c r="K167" s="141"/>
      <c r="L167" s="27"/>
      <c r="M167" s="142" t="s">
        <v>1</v>
      </c>
      <c r="N167" s="143" t="s">
        <v>39</v>
      </c>
      <c r="O167" s="144">
        <v>0.8</v>
      </c>
      <c r="P167" s="144">
        <f>O167*H167</f>
        <v>45.220800000000004</v>
      </c>
      <c r="Q167" s="144">
        <v>0</v>
      </c>
      <c r="R167" s="144">
        <f>Q167*H167</f>
        <v>0</v>
      </c>
      <c r="S167" s="144">
        <v>0</v>
      </c>
      <c r="T167" s="145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6" t="s">
        <v>123</v>
      </c>
      <c r="AT167" s="146" t="s">
        <v>119</v>
      </c>
      <c r="AU167" s="146" t="s">
        <v>116</v>
      </c>
      <c r="AY167" s="14" t="s">
        <v>117</v>
      </c>
      <c r="BE167" s="147">
        <f>IF(N167="základná",J167,0)</f>
        <v>0</v>
      </c>
      <c r="BF167" s="147">
        <f>IF(N167="znížená",J167,0)</f>
        <v>565.26</v>
      </c>
      <c r="BG167" s="147">
        <f>IF(N167="zákl. prenesená",J167,0)</f>
        <v>0</v>
      </c>
      <c r="BH167" s="147">
        <f>IF(N167="zníž. prenesená",J167,0)</f>
        <v>0</v>
      </c>
      <c r="BI167" s="147">
        <f>IF(N167="nulová",J167,0)</f>
        <v>0</v>
      </c>
      <c r="BJ167" s="14" t="s">
        <v>116</v>
      </c>
      <c r="BK167" s="147">
        <f>ROUND(I167*H167,2)</f>
        <v>565.26</v>
      </c>
      <c r="BL167" s="14" t="s">
        <v>123</v>
      </c>
      <c r="BM167" s="146" t="s">
        <v>244</v>
      </c>
    </row>
    <row r="168" spans="1:65" s="2" customFormat="1" ht="22.8" x14ac:dyDescent="0.2">
      <c r="A168" s="26"/>
      <c r="B168" s="134"/>
      <c r="C168" s="135">
        <v>36</v>
      </c>
      <c r="D168" s="135" t="s">
        <v>119</v>
      </c>
      <c r="E168" s="136" t="s">
        <v>245</v>
      </c>
      <c r="F168" s="137" t="s">
        <v>246</v>
      </c>
      <c r="G168" s="138" t="s">
        <v>230</v>
      </c>
      <c r="H168" s="139">
        <v>4.5060000000000002</v>
      </c>
      <c r="I168" s="140">
        <v>2</v>
      </c>
      <c r="J168" s="140">
        <f>ROUND(I168*H168,2)</f>
        <v>9.01</v>
      </c>
      <c r="K168" s="141"/>
      <c r="L168" s="27"/>
      <c r="M168" s="142" t="s">
        <v>1</v>
      </c>
      <c r="N168" s="143" t="s">
        <v>39</v>
      </c>
      <c r="O168" s="144">
        <v>0</v>
      </c>
      <c r="P168" s="144">
        <f>O168*H168</f>
        <v>0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6" t="s">
        <v>123</v>
      </c>
      <c r="AT168" s="146" t="s">
        <v>119</v>
      </c>
      <c r="AU168" s="146" t="s">
        <v>116</v>
      </c>
      <c r="AY168" s="14" t="s">
        <v>117</v>
      </c>
      <c r="BE168" s="147">
        <f>IF(N168="základná",J168,0)</f>
        <v>0</v>
      </c>
      <c r="BF168" s="147">
        <f>IF(N168="znížená",J168,0)</f>
        <v>9.01</v>
      </c>
      <c r="BG168" s="147">
        <f>IF(N168="zákl. prenesená",J168,0)</f>
        <v>0</v>
      </c>
      <c r="BH168" s="147">
        <f>IF(N168="zníž. prenesená",J168,0)</f>
        <v>0</v>
      </c>
      <c r="BI168" s="147">
        <f>IF(N168="nulová",J168,0)</f>
        <v>0</v>
      </c>
      <c r="BJ168" s="14" t="s">
        <v>116</v>
      </c>
      <c r="BK168" s="147">
        <f>ROUND(I168*H168,2)</f>
        <v>9.01</v>
      </c>
      <c r="BL168" s="14" t="s">
        <v>123</v>
      </c>
      <c r="BM168" s="146" t="s">
        <v>247</v>
      </c>
    </row>
    <row r="169" spans="1:65" s="2" customFormat="1" ht="22.8" x14ac:dyDescent="0.2">
      <c r="A169" s="26"/>
      <c r="B169" s="134"/>
      <c r="C169" s="135">
        <v>37</v>
      </c>
      <c r="D169" s="135" t="s">
        <v>119</v>
      </c>
      <c r="E169" s="136" t="s">
        <v>248</v>
      </c>
      <c r="F169" s="137" t="s">
        <v>249</v>
      </c>
      <c r="G169" s="138" t="s">
        <v>230</v>
      </c>
      <c r="H169" s="139">
        <v>56.526000000000003</v>
      </c>
      <c r="I169" s="140">
        <v>1</v>
      </c>
      <c r="J169" s="140">
        <f>ROUND(I169*H169,2)</f>
        <v>56.53</v>
      </c>
      <c r="K169" s="141"/>
      <c r="L169" s="27"/>
      <c r="M169" s="142" t="s">
        <v>1</v>
      </c>
      <c r="N169" s="143" t="s">
        <v>39</v>
      </c>
      <c r="O169" s="144">
        <v>6.0000000000000001E-3</v>
      </c>
      <c r="P169" s="144">
        <f>O169*H169</f>
        <v>0.33915600000000001</v>
      </c>
      <c r="Q169" s="144">
        <v>0</v>
      </c>
      <c r="R169" s="144">
        <f>Q169*H169</f>
        <v>0</v>
      </c>
      <c r="S169" s="144">
        <v>0</v>
      </c>
      <c r="T169" s="145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6" t="s">
        <v>123</v>
      </c>
      <c r="AT169" s="146" t="s">
        <v>119</v>
      </c>
      <c r="AU169" s="146" t="s">
        <v>116</v>
      </c>
      <c r="AY169" s="14" t="s">
        <v>117</v>
      </c>
      <c r="BE169" s="147">
        <f>IF(N169="základná",J169,0)</f>
        <v>0</v>
      </c>
      <c r="BF169" s="147">
        <f>IF(N169="znížená",J169,0)</f>
        <v>56.53</v>
      </c>
      <c r="BG169" s="147">
        <f>IF(N169="zákl. prenesená",J169,0)</f>
        <v>0</v>
      </c>
      <c r="BH169" s="147">
        <f>IF(N169="zníž. prenesená",J169,0)</f>
        <v>0</v>
      </c>
      <c r="BI169" s="147">
        <f>IF(N169="nulová",J169,0)</f>
        <v>0</v>
      </c>
      <c r="BJ169" s="14" t="s">
        <v>116</v>
      </c>
      <c r="BK169" s="147">
        <f>ROUND(I169*H169,2)</f>
        <v>56.53</v>
      </c>
      <c r="BL169" s="14" t="s">
        <v>123</v>
      </c>
      <c r="BM169" s="146" t="s">
        <v>250</v>
      </c>
    </row>
    <row r="170" spans="1:65" s="2" customFormat="1" ht="11.4" x14ac:dyDescent="0.2">
      <c r="A170" s="26"/>
      <c r="B170" s="134"/>
      <c r="C170" s="135">
        <v>38</v>
      </c>
      <c r="D170" s="135" t="s">
        <v>119</v>
      </c>
      <c r="E170" s="136" t="s">
        <v>251</v>
      </c>
      <c r="F170" s="137" t="s">
        <v>252</v>
      </c>
      <c r="G170" s="138" t="s">
        <v>230</v>
      </c>
      <c r="H170" s="139">
        <v>56.526000000000003</v>
      </c>
      <c r="I170" s="140">
        <v>1</v>
      </c>
      <c r="J170" s="140">
        <f>ROUND(I170*H170,2)</f>
        <v>56.53</v>
      </c>
      <c r="K170" s="141"/>
      <c r="L170" s="27"/>
      <c r="M170" s="142" t="s">
        <v>1</v>
      </c>
      <c r="N170" s="143" t="s">
        <v>39</v>
      </c>
      <c r="O170" s="144">
        <v>0.24399999999999999</v>
      </c>
      <c r="P170" s="144">
        <f>O170*H170</f>
        <v>13.792344</v>
      </c>
      <c r="Q170" s="144">
        <v>0</v>
      </c>
      <c r="R170" s="144">
        <f>Q170*H170</f>
        <v>0</v>
      </c>
      <c r="S170" s="144">
        <v>0</v>
      </c>
      <c r="T170" s="145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6" t="s">
        <v>123</v>
      </c>
      <c r="AT170" s="146" t="s">
        <v>119</v>
      </c>
      <c r="AU170" s="146" t="s">
        <v>116</v>
      </c>
      <c r="AY170" s="14" t="s">
        <v>117</v>
      </c>
      <c r="BE170" s="147">
        <f>IF(N170="základná",J170,0)</f>
        <v>0</v>
      </c>
      <c r="BF170" s="147">
        <f>IF(N170="znížená",J170,0)</f>
        <v>56.53</v>
      </c>
      <c r="BG170" s="147">
        <f>IF(N170="zákl. prenesená",J170,0)</f>
        <v>0</v>
      </c>
      <c r="BH170" s="147">
        <f>IF(N170="zníž. prenesená",J170,0)</f>
        <v>0</v>
      </c>
      <c r="BI170" s="147">
        <f>IF(N170="nulová",J170,0)</f>
        <v>0</v>
      </c>
      <c r="BJ170" s="14" t="s">
        <v>116</v>
      </c>
      <c r="BK170" s="147">
        <f>ROUND(I170*H170,2)</f>
        <v>56.53</v>
      </c>
      <c r="BL170" s="14" t="s">
        <v>123</v>
      </c>
      <c r="BM170" s="146" t="s">
        <v>253</v>
      </c>
    </row>
    <row r="171" spans="1:65" s="12" customFormat="1" ht="25.95" customHeight="1" x14ac:dyDescent="0.25">
      <c r="B171" s="122"/>
      <c r="D171" s="123" t="s">
        <v>72</v>
      </c>
      <c r="E171" s="124" t="s">
        <v>254</v>
      </c>
      <c r="F171" s="124" t="s">
        <v>255</v>
      </c>
      <c r="J171" s="125">
        <f>J172+J182+J194+J199+J207</f>
        <v>44092.203999999998</v>
      </c>
      <c r="L171" s="122"/>
      <c r="M171" s="126"/>
      <c r="N171" s="127"/>
      <c r="O171" s="127"/>
      <c r="P171" s="128" t="e">
        <f>P172+P182+#REF!+P194+P199</f>
        <v>#REF!</v>
      </c>
      <c r="Q171" s="127"/>
      <c r="R171" s="128" t="e">
        <f>R172+R182+#REF!+R194+R199</f>
        <v>#REF!</v>
      </c>
      <c r="S171" s="127"/>
      <c r="T171" s="129" t="e">
        <f>T172+T182+#REF!+T194+T199</f>
        <v>#REF!</v>
      </c>
      <c r="AR171" s="123" t="s">
        <v>116</v>
      </c>
      <c r="AT171" s="130" t="s">
        <v>72</v>
      </c>
      <c r="AU171" s="130" t="s">
        <v>73</v>
      </c>
      <c r="AY171" s="123" t="s">
        <v>117</v>
      </c>
      <c r="BK171" s="131" t="e">
        <f>BK172+BK182+#REF!+BK194+BK199</f>
        <v>#REF!</v>
      </c>
    </row>
    <row r="172" spans="1:65" s="12" customFormat="1" ht="22.95" customHeight="1" x14ac:dyDescent="0.25">
      <c r="B172" s="122"/>
      <c r="D172" s="123" t="s">
        <v>72</v>
      </c>
      <c r="E172" s="132" t="s">
        <v>123</v>
      </c>
      <c r="F172" s="132" t="s">
        <v>256</v>
      </c>
      <c r="J172" s="133">
        <f>SUM(J173:J181)</f>
        <v>5356</v>
      </c>
      <c r="L172" s="122"/>
      <c r="M172" s="126"/>
      <c r="N172" s="127"/>
      <c r="O172" s="127"/>
      <c r="P172" s="128">
        <f>SUM(P173:P181)</f>
        <v>0</v>
      </c>
      <c r="Q172" s="127"/>
      <c r="R172" s="128">
        <f>SUM(R173:R181)</f>
        <v>0</v>
      </c>
      <c r="S172" s="127"/>
      <c r="T172" s="129">
        <f>SUM(T173:T181)</f>
        <v>0</v>
      </c>
      <c r="AR172" s="123" t="s">
        <v>116</v>
      </c>
      <c r="AT172" s="130" t="s">
        <v>72</v>
      </c>
      <c r="AU172" s="130" t="s">
        <v>81</v>
      </c>
      <c r="AY172" s="123" t="s">
        <v>117</v>
      </c>
      <c r="BK172" s="131">
        <f>SUM(BK173:BK181)</f>
        <v>5356</v>
      </c>
    </row>
    <row r="173" spans="1:65" s="194" customFormat="1" ht="11.4" x14ac:dyDescent="0.2">
      <c r="A173" s="179"/>
      <c r="B173" s="180"/>
      <c r="C173" s="181">
        <v>39</v>
      </c>
      <c r="D173" s="181" t="s">
        <v>119</v>
      </c>
      <c r="E173" s="182" t="s">
        <v>320</v>
      </c>
      <c r="F173" s="183" t="s">
        <v>321</v>
      </c>
      <c r="G173" s="184" t="s">
        <v>131</v>
      </c>
      <c r="H173" s="185">
        <v>1.6</v>
      </c>
      <c r="I173" s="186">
        <v>100</v>
      </c>
      <c r="J173" s="187">
        <f t="shared" ref="J173:J181" si="30">ROUND(I173*H173,2)</f>
        <v>160</v>
      </c>
      <c r="K173" s="188"/>
      <c r="L173" s="189"/>
      <c r="M173" s="190" t="s">
        <v>1</v>
      </c>
      <c r="N173" s="191" t="s">
        <v>39</v>
      </c>
      <c r="O173" s="192">
        <v>0</v>
      </c>
      <c r="P173" s="192">
        <f t="shared" ref="P173:P181" si="31">O173*H173</f>
        <v>0</v>
      </c>
      <c r="Q173" s="192">
        <v>0</v>
      </c>
      <c r="R173" s="192">
        <f t="shared" ref="R173:R181" si="32">Q173*H173</f>
        <v>0</v>
      </c>
      <c r="S173" s="192">
        <v>0</v>
      </c>
      <c r="T173" s="193">
        <f t="shared" ref="T173:T181" si="33">S173*H173</f>
        <v>0</v>
      </c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R173" s="195" t="s">
        <v>146</v>
      </c>
      <c r="AT173" s="195" t="s">
        <v>214</v>
      </c>
      <c r="AU173" s="195" t="s">
        <v>116</v>
      </c>
      <c r="AY173" s="196" t="s">
        <v>117</v>
      </c>
      <c r="BE173" s="197">
        <f t="shared" ref="BE173:BE181" si="34">IF(N173="základná",J173,0)</f>
        <v>0</v>
      </c>
      <c r="BF173" s="197">
        <f t="shared" ref="BF173:BF181" si="35">IF(N173="znížená",J173,0)</f>
        <v>160</v>
      </c>
      <c r="BG173" s="197">
        <f t="shared" ref="BG173:BG181" si="36">IF(N173="zákl. prenesená",J173,0)</f>
        <v>0</v>
      </c>
      <c r="BH173" s="197">
        <f t="shared" ref="BH173:BH181" si="37">IF(N173="zníž. prenesená",J173,0)</f>
        <v>0</v>
      </c>
      <c r="BI173" s="197">
        <f t="shared" ref="BI173:BI181" si="38">IF(N173="nulová",J173,0)</f>
        <v>0</v>
      </c>
      <c r="BJ173" s="196" t="s">
        <v>116</v>
      </c>
      <c r="BK173" s="197">
        <f t="shared" ref="BK173:BK181" si="39">ROUND(I173*H173,2)</f>
        <v>160</v>
      </c>
      <c r="BL173" s="196" t="s">
        <v>123</v>
      </c>
      <c r="BM173" s="195" t="s">
        <v>257</v>
      </c>
    </row>
    <row r="174" spans="1:65" s="194" customFormat="1" ht="22.8" x14ac:dyDescent="0.2">
      <c r="A174" s="179"/>
      <c r="B174" s="180"/>
      <c r="C174" s="181">
        <v>40</v>
      </c>
      <c r="D174" s="181" t="s">
        <v>119</v>
      </c>
      <c r="E174" s="182" t="s">
        <v>322</v>
      </c>
      <c r="F174" s="183" t="s">
        <v>323</v>
      </c>
      <c r="G174" s="184" t="s">
        <v>212</v>
      </c>
      <c r="H174" s="185">
        <v>10</v>
      </c>
      <c r="I174" s="186">
        <v>11</v>
      </c>
      <c r="J174" s="187">
        <f t="shared" si="30"/>
        <v>110</v>
      </c>
      <c r="K174" s="188"/>
      <c r="L174" s="189"/>
      <c r="M174" s="190" t="s">
        <v>1</v>
      </c>
      <c r="N174" s="191" t="s">
        <v>39</v>
      </c>
      <c r="O174" s="192">
        <v>0</v>
      </c>
      <c r="P174" s="192">
        <f t="shared" si="31"/>
        <v>0</v>
      </c>
      <c r="Q174" s="192">
        <v>0</v>
      </c>
      <c r="R174" s="192">
        <f t="shared" si="32"/>
        <v>0</v>
      </c>
      <c r="S174" s="192">
        <v>0</v>
      </c>
      <c r="T174" s="193">
        <f t="shared" si="33"/>
        <v>0</v>
      </c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R174" s="195" t="s">
        <v>146</v>
      </c>
      <c r="AT174" s="195" t="s">
        <v>214</v>
      </c>
      <c r="AU174" s="195" t="s">
        <v>116</v>
      </c>
      <c r="AY174" s="196" t="s">
        <v>117</v>
      </c>
      <c r="BE174" s="197">
        <f t="shared" si="34"/>
        <v>0</v>
      </c>
      <c r="BF174" s="197">
        <f t="shared" si="35"/>
        <v>110</v>
      </c>
      <c r="BG174" s="197">
        <f t="shared" si="36"/>
        <v>0</v>
      </c>
      <c r="BH174" s="197">
        <f t="shared" si="37"/>
        <v>0</v>
      </c>
      <c r="BI174" s="197">
        <f t="shared" si="38"/>
        <v>0</v>
      </c>
      <c r="BJ174" s="196" t="s">
        <v>116</v>
      </c>
      <c r="BK174" s="197">
        <f t="shared" si="39"/>
        <v>110</v>
      </c>
      <c r="BL174" s="196" t="s">
        <v>123</v>
      </c>
      <c r="BM174" s="195" t="s">
        <v>258</v>
      </c>
    </row>
    <row r="175" spans="1:65" s="194" customFormat="1" ht="34.200000000000003" x14ac:dyDescent="0.2">
      <c r="A175" s="179"/>
      <c r="B175" s="180"/>
      <c r="C175" s="198">
        <v>41</v>
      </c>
      <c r="D175" s="198" t="s">
        <v>214</v>
      </c>
      <c r="E175" s="199" t="s">
        <v>324</v>
      </c>
      <c r="F175" s="200" t="s">
        <v>325</v>
      </c>
      <c r="G175" s="201" t="s">
        <v>212</v>
      </c>
      <c r="H175" s="202">
        <v>10</v>
      </c>
      <c r="I175" s="203">
        <v>72</v>
      </c>
      <c r="J175" s="187">
        <f t="shared" si="30"/>
        <v>720</v>
      </c>
      <c r="K175" s="188"/>
      <c r="L175" s="189"/>
      <c r="M175" s="190" t="s">
        <v>1</v>
      </c>
      <c r="N175" s="191" t="s">
        <v>39</v>
      </c>
      <c r="O175" s="192">
        <v>0</v>
      </c>
      <c r="P175" s="192">
        <f t="shared" si="31"/>
        <v>0</v>
      </c>
      <c r="Q175" s="192">
        <v>0</v>
      </c>
      <c r="R175" s="192">
        <f t="shared" si="32"/>
        <v>0</v>
      </c>
      <c r="S175" s="192">
        <v>0</v>
      </c>
      <c r="T175" s="193">
        <f t="shared" si="33"/>
        <v>0</v>
      </c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R175" s="195" t="s">
        <v>146</v>
      </c>
      <c r="AT175" s="195" t="s">
        <v>214</v>
      </c>
      <c r="AU175" s="195" t="s">
        <v>116</v>
      </c>
      <c r="AY175" s="196" t="s">
        <v>117</v>
      </c>
      <c r="BE175" s="197">
        <f t="shared" si="34"/>
        <v>0</v>
      </c>
      <c r="BF175" s="197">
        <f t="shared" si="35"/>
        <v>720</v>
      </c>
      <c r="BG175" s="197">
        <f t="shared" si="36"/>
        <v>0</v>
      </c>
      <c r="BH175" s="197">
        <f t="shared" si="37"/>
        <v>0</v>
      </c>
      <c r="BI175" s="197">
        <f t="shared" si="38"/>
        <v>0</v>
      </c>
      <c r="BJ175" s="196" t="s">
        <v>116</v>
      </c>
      <c r="BK175" s="197">
        <f t="shared" si="39"/>
        <v>720</v>
      </c>
      <c r="BL175" s="196" t="s">
        <v>123</v>
      </c>
      <c r="BM175" s="195" t="s">
        <v>259</v>
      </c>
    </row>
    <row r="176" spans="1:65" s="194" customFormat="1" ht="22.8" x14ac:dyDescent="0.2">
      <c r="A176" s="179"/>
      <c r="B176" s="180"/>
      <c r="C176" s="181">
        <v>42</v>
      </c>
      <c r="D176" s="181" t="s">
        <v>119</v>
      </c>
      <c r="E176" s="182" t="s">
        <v>326</v>
      </c>
      <c r="F176" s="183" t="s">
        <v>327</v>
      </c>
      <c r="G176" s="184" t="s">
        <v>212</v>
      </c>
      <c r="H176" s="185">
        <v>26</v>
      </c>
      <c r="I176" s="186">
        <v>13</v>
      </c>
      <c r="J176" s="187">
        <f t="shared" si="30"/>
        <v>338</v>
      </c>
      <c r="K176" s="188"/>
      <c r="L176" s="189"/>
      <c r="M176" s="190" t="s">
        <v>1</v>
      </c>
      <c r="N176" s="191" t="s">
        <v>39</v>
      </c>
      <c r="O176" s="192">
        <v>0</v>
      </c>
      <c r="P176" s="192">
        <f t="shared" si="31"/>
        <v>0</v>
      </c>
      <c r="Q176" s="192">
        <v>0</v>
      </c>
      <c r="R176" s="192">
        <f t="shared" si="32"/>
        <v>0</v>
      </c>
      <c r="S176" s="192">
        <v>0</v>
      </c>
      <c r="T176" s="193">
        <f t="shared" si="33"/>
        <v>0</v>
      </c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R176" s="195" t="s">
        <v>146</v>
      </c>
      <c r="AT176" s="195" t="s">
        <v>214</v>
      </c>
      <c r="AU176" s="195" t="s">
        <v>116</v>
      </c>
      <c r="AY176" s="196" t="s">
        <v>117</v>
      </c>
      <c r="BE176" s="197">
        <f t="shared" si="34"/>
        <v>0</v>
      </c>
      <c r="BF176" s="197">
        <f t="shared" si="35"/>
        <v>338</v>
      </c>
      <c r="BG176" s="197">
        <f t="shared" si="36"/>
        <v>0</v>
      </c>
      <c r="BH176" s="197">
        <f t="shared" si="37"/>
        <v>0</v>
      </c>
      <c r="BI176" s="197">
        <f t="shared" si="38"/>
        <v>0</v>
      </c>
      <c r="BJ176" s="196" t="s">
        <v>116</v>
      </c>
      <c r="BK176" s="197">
        <f t="shared" si="39"/>
        <v>338</v>
      </c>
      <c r="BL176" s="196" t="s">
        <v>123</v>
      </c>
      <c r="BM176" s="195" t="s">
        <v>260</v>
      </c>
    </row>
    <row r="177" spans="1:65" s="194" customFormat="1" ht="34.200000000000003" x14ac:dyDescent="0.2">
      <c r="A177" s="179"/>
      <c r="B177" s="180"/>
      <c r="C177" s="198">
        <v>43</v>
      </c>
      <c r="D177" s="198" t="s">
        <v>214</v>
      </c>
      <c r="E177" s="199" t="s">
        <v>328</v>
      </c>
      <c r="F177" s="200" t="s">
        <v>329</v>
      </c>
      <c r="G177" s="201" t="s">
        <v>212</v>
      </c>
      <c r="H177" s="202">
        <v>26</v>
      </c>
      <c r="I177" s="203">
        <v>120</v>
      </c>
      <c r="J177" s="204">
        <f t="shared" si="30"/>
        <v>3120</v>
      </c>
      <c r="K177" s="205"/>
      <c r="L177" s="206"/>
      <c r="M177" s="207" t="s">
        <v>1</v>
      </c>
      <c r="N177" s="208" t="s">
        <v>39</v>
      </c>
      <c r="O177" s="192">
        <v>0</v>
      </c>
      <c r="P177" s="192">
        <f t="shared" si="31"/>
        <v>0</v>
      </c>
      <c r="Q177" s="192">
        <v>0</v>
      </c>
      <c r="R177" s="192">
        <f t="shared" si="32"/>
        <v>0</v>
      </c>
      <c r="S177" s="192">
        <v>0</v>
      </c>
      <c r="T177" s="193">
        <f t="shared" si="33"/>
        <v>0</v>
      </c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R177" s="195" t="s">
        <v>123</v>
      </c>
      <c r="AT177" s="195" t="s">
        <v>119</v>
      </c>
      <c r="AU177" s="195" t="s">
        <v>116</v>
      </c>
      <c r="AY177" s="196" t="s">
        <v>117</v>
      </c>
      <c r="BE177" s="197">
        <f t="shared" si="34"/>
        <v>0</v>
      </c>
      <c r="BF177" s="197">
        <f t="shared" si="35"/>
        <v>3120</v>
      </c>
      <c r="BG177" s="197">
        <f t="shared" si="36"/>
        <v>0</v>
      </c>
      <c r="BH177" s="197">
        <f t="shared" si="37"/>
        <v>0</v>
      </c>
      <c r="BI177" s="197">
        <f t="shared" si="38"/>
        <v>0</v>
      </c>
      <c r="BJ177" s="196" t="s">
        <v>116</v>
      </c>
      <c r="BK177" s="197">
        <f t="shared" si="39"/>
        <v>3120</v>
      </c>
      <c r="BL177" s="196" t="s">
        <v>123</v>
      </c>
      <c r="BM177" s="195" t="s">
        <v>261</v>
      </c>
    </row>
    <row r="178" spans="1:65" s="194" customFormat="1" ht="22.8" x14ac:dyDescent="0.2">
      <c r="A178" s="179"/>
      <c r="B178" s="180"/>
      <c r="C178" s="181">
        <v>44</v>
      </c>
      <c r="D178" s="181" t="s">
        <v>119</v>
      </c>
      <c r="E178" s="182" t="s">
        <v>330</v>
      </c>
      <c r="F178" s="183" t="s">
        <v>331</v>
      </c>
      <c r="G178" s="184" t="s">
        <v>212</v>
      </c>
      <c r="H178" s="185">
        <v>4</v>
      </c>
      <c r="I178" s="186">
        <v>15</v>
      </c>
      <c r="J178" s="204">
        <f t="shared" si="30"/>
        <v>60</v>
      </c>
      <c r="K178" s="205"/>
      <c r="L178" s="206"/>
      <c r="M178" s="207" t="s">
        <v>1</v>
      </c>
      <c r="N178" s="208" t="s">
        <v>39</v>
      </c>
      <c r="O178" s="192">
        <v>0</v>
      </c>
      <c r="P178" s="192">
        <f t="shared" si="31"/>
        <v>0</v>
      </c>
      <c r="Q178" s="192">
        <v>0</v>
      </c>
      <c r="R178" s="192">
        <f t="shared" si="32"/>
        <v>0</v>
      </c>
      <c r="S178" s="192">
        <v>0</v>
      </c>
      <c r="T178" s="193">
        <f t="shared" si="33"/>
        <v>0</v>
      </c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R178" s="195" t="s">
        <v>123</v>
      </c>
      <c r="AT178" s="195" t="s">
        <v>119</v>
      </c>
      <c r="AU178" s="195" t="s">
        <v>116</v>
      </c>
      <c r="AY178" s="196" t="s">
        <v>117</v>
      </c>
      <c r="BE178" s="197">
        <f t="shared" si="34"/>
        <v>0</v>
      </c>
      <c r="BF178" s="197">
        <f t="shared" si="35"/>
        <v>60</v>
      </c>
      <c r="BG178" s="197">
        <f t="shared" si="36"/>
        <v>0</v>
      </c>
      <c r="BH178" s="197">
        <f t="shared" si="37"/>
        <v>0</v>
      </c>
      <c r="BI178" s="197">
        <f t="shared" si="38"/>
        <v>0</v>
      </c>
      <c r="BJ178" s="196" t="s">
        <v>116</v>
      </c>
      <c r="BK178" s="197">
        <f t="shared" si="39"/>
        <v>60</v>
      </c>
      <c r="BL178" s="196" t="s">
        <v>123</v>
      </c>
      <c r="BM178" s="195" t="s">
        <v>262</v>
      </c>
    </row>
    <row r="179" spans="1:65" s="194" customFormat="1" ht="45.6" x14ac:dyDescent="0.2">
      <c r="A179" s="179"/>
      <c r="B179" s="180"/>
      <c r="C179" s="198">
        <v>45</v>
      </c>
      <c r="D179" s="198" t="s">
        <v>214</v>
      </c>
      <c r="E179" s="199" t="s">
        <v>332</v>
      </c>
      <c r="F179" s="200" t="s">
        <v>333</v>
      </c>
      <c r="G179" s="201" t="s">
        <v>212</v>
      </c>
      <c r="H179" s="202">
        <v>4</v>
      </c>
      <c r="I179" s="203">
        <v>160</v>
      </c>
      <c r="J179" s="204">
        <f t="shared" si="30"/>
        <v>640</v>
      </c>
      <c r="K179" s="205"/>
      <c r="L179" s="206"/>
      <c r="M179" s="207" t="s">
        <v>1</v>
      </c>
      <c r="N179" s="208" t="s">
        <v>39</v>
      </c>
      <c r="O179" s="192">
        <v>0</v>
      </c>
      <c r="P179" s="192">
        <f t="shared" si="31"/>
        <v>0</v>
      </c>
      <c r="Q179" s="192">
        <v>0</v>
      </c>
      <c r="R179" s="192">
        <f t="shared" si="32"/>
        <v>0</v>
      </c>
      <c r="S179" s="192">
        <v>0</v>
      </c>
      <c r="T179" s="193">
        <f t="shared" si="33"/>
        <v>0</v>
      </c>
      <c r="U179" s="179"/>
      <c r="V179" s="179"/>
      <c r="W179" s="179"/>
      <c r="X179" s="179"/>
      <c r="Y179" s="179"/>
      <c r="Z179" s="179"/>
      <c r="AA179" s="179"/>
      <c r="AB179" s="179"/>
      <c r="AC179" s="179"/>
      <c r="AD179" s="179"/>
      <c r="AE179" s="179"/>
      <c r="AR179" s="195" t="s">
        <v>123</v>
      </c>
      <c r="AT179" s="195" t="s">
        <v>119</v>
      </c>
      <c r="AU179" s="195" t="s">
        <v>116</v>
      </c>
      <c r="AY179" s="196" t="s">
        <v>117</v>
      </c>
      <c r="BE179" s="197">
        <f t="shared" si="34"/>
        <v>0</v>
      </c>
      <c r="BF179" s="197">
        <f t="shared" si="35"/>
        <v>640</v>
      </c>
      <c r="BG179" s="197">
        <f t="shared" si="36"/>
        <v>0</v>
      </c>
      <c r="BH179" s="197">
        <f t="shared" si="37"/>
        <v>0</v>
      </c>
      <c r="BI179" s="197">
        <f t="shared" si="38"/>
        <v>0</v>
      </c>
      <c r="BJ179" s="196" t="s">
        <v>116</v>
      </c>
      <c r="BK179" s="197">
        <f t="shared" si="39"/>
        <v>640</v>
      </c>
      <c r="BL179" s="196" t="s">
        <v>123</v>
      </c>
      <c r="BM179" s="195" t="s">
        <v>263</v>
      </c>
    </row>
    <row r="180" spans="1:65" s="194" customFormat="1" ht="22.8" x14ac:dyDescent="0.2">
      <c r="A180" s="179"/>
      <c r="B180" s="180"/>
      <c r="C180" s="181">
        <v>46</v>
      </c>
      <c r="D180" s="181" t="s">
        <v>119</v>
      </c>
      <c r="E180" s="182" t="s">
        <v>334</v>
      </c>
      <c r="F180" s="183" t="s">
        <v>335</v>
      </c>
      <c r="G180" s="184" t="s">
        <v>212</v>
      </c>
      <c r="H180" s="185">
        <v>4</v>
      </c>
      <c r="I180" s="186">
        <v>12</v>
      </c>
      <c r="J180" s="204">
        <f t="shared" si="30"/>
        <v>48</v>
      </c>
      <c r="K180" s="205"/>
      <c r="L180" s="206"/>
      <c r="M180" s="207" t="s">
        <v>1</v>
      </c>
      <c r="N180" s="208" t="s">
        <v>39</v>
      </c>
      <c r="O180" s="192">
        <v>0</v>
      </c>
      <c r="P180" s="192">
        <f t="shared" si="31"/>
        <v>0</v>
      </c>
      <c r="Q180" s="192">
        <v>0</v>
      </c>
      <c r="R180" s="192">
        <f t="shared" si="32"/>
        <v>0</v>
      </c>
      <c r="S180" s="192">
        <v>0</v>
      </c>
      <c r="T180" s="193">
        <f t="shared" si="33"/>
        <v>0</v>
      </c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179"/>
      <c r="AR180" s="195" t="s">
        <v>123</v>
      </c>
      <c r="AT180" s="195" t="s">
        <v>119</v>
      </c>
      <c r="AU180" s="195" t="s">
        <v>116</v>
      </c>
      <c r="AY180" s="196" t="s">
        <v>117</v>
      </c>
      <c r="BE180" s="197">
        <f t="shared" si="34"/>
        <v>0</v>
      </c>
      <c r="BF180" s="197">
        <f t="shared" si="35"/>
        <v>48</v>
      </c>
      <c r="BG180" s="197">
        <f t="shared" si="36"/>
        <v>0</v>
      </c>
      <c r="BH180" s="197">
        <f t="shared" si="37"/>
        <v>0</v>
      </c>
      <c r="BI180" s="197">
        <f t="shared" si="38"/>
        <v>0</v>
      </c>
      <c r="BJ180" s="196" t="s">
        <v>116</v>
      </c>
      <c r="BK180" s="197">
        <f t="shared" si="39"/>
        <v>48</v>
      </c>
      <c r="BL180" s="196" t="s">
        <v>123</v>
      </c>
      <c r="BM180" s="195" t="s">
        <v>264</v>
      </c>
    </row>
    <row r="181" spans="1:65" s="194" customFormat="1" ht="22.8" x14ac:dyDescent="0.2">
      <c r="A181" s="179"/>
      <c r="B181" s="180"/>
      <c r="C181" s="198">
        <v>47</v>
      </c>
      <c r="D181" s="198" t="s">
        <v>214</v>
      </c>
      <c r="E181" s="199" t="s">
        <v>336</v>
      </c>
      <c r="F181" s="200" t="s">
        <v>337</v>
      </c>
      <c r="G181" s="201" t="s">
        <v>212</v>
      </c>
      <c r="H181" s="202">
        <v>4</v>
      </c>
      <c r="I181" s="203">
        <v>40</v>
      </c>
      <c r="J181" s="204">
        <f t="shared" si="30"/>
        <v>160</v>
      </c>
      <c r="K181" s="205"/>
      <c r="L181" s="206"/>
      <c r="M181" s="207" t="s">
        <v>1</v>
      </c>
      <c r="N181" s="208" t="s">
        <v>39</v>
      </c>
      <c r="O181" s="192">
        <v>0</v>
      </c>
      <c r="P181" s="192">
        <f t="shared" si="31"/>
        <v>0</v>
      </c>
      <c r="Q181" s="192">
        <v>0</v>
      </c>
      <c r="R181" s="192">
        <f t="shared" si="32"/>
        <v>0</v>
      </c>
      <c r="S181" s="192">
        <v>0</v>
      </c>
      <c r="T181" s="193">
        <f t="shared" si="33"/>
        <v>0</v>
      </c>
      <c r="U181" s="179"/>
      <c r="V181" s="179"/>
      <c r="W181" s="179"/>
      <c r="X181" s="179"/>
      <c r="Y181" s="179"/>
      <c r="Z181" s="179"/>
      <c r="AA181" s="179"/>
      <c r="AB181" s="179"/>
      <c r="AC181" s="179"/>
      <c r="AD181" s="179"/>
      <c r="AE181" s="179"/>
      <c r="AR181" s="195" t="s">
        <v>123</v>
      </c>
      <c r="AT181" s="195" t="s">
        <v>119</v>
      </c>
      <c r="AU181" s="195" t="s">
        <v>116</v>
      </c>
      <c r="AY181" s="196" t="s">
        <v>117</v>
      </c>
      <c r="BE181" s="197">
        <f t="shared" si="34"/>
        <v>0</v>
      </c>
      <c r="BF181" s="197">
        <f t="shared" si="35"/>
        <v>160</v>
      </c>
      <c r="BG181" s="197">
        <f t="shared" si="36"/>
        <v>0</v>
      </c>
      <c r="BH181" s="197">
        <f t="shared" si="37"/>
        <v>0</v>
      </c>
      <c r="BI181" s="197">
        <f t="shared" si="38"/>
        <v>0</v>
      </c>
      <c r="BJ181" s="196" t="s">
        <v>116</v>
      </c>
      <c r="BK181" s="197">
        <f t="shared" si="39"/>
        <v>160</v>
      </c>
      <c r="BL181" s="196" t="s">
        <v>123</v>
      </c>
      <c r="BM181" s="195" t="s">
        <v>265</v>
      </c>
    </row>
    <row r="182" spans="1:65" s="12" customFormat="1" ht="22.95" customHeight="1" x14ac:dyDescent="0.25">
      <c r="B182" s="122"/>
      <c r="D182" s="123" t="s">
        <v>72</v>
      </c>
      <c r="E182" s="132" t="s">
        <v>135</v>
      </c>
      <c r="F182" s="132" t="s">
        <v>266</v>
      </c>
      <c r="J182" s="133">
        <f>SUM(J183:J193)</f>
        <v>17067.449999999997</v>
      </c>
      <c r="L182" s="122"/>
      <c r="M182" s="126"/>
      <c r="N182" s="127"/>
      <c r="O182" s="127"/>
      <c r="P182" s="128">
        <f>SUM(P183:P193)</f>
        <v>0</v>
      </c>
      <c r="Q182" s="127"/>
      <c r="R182" s="128">
        <f>SUM(R183:R193)</f>
        <v>0</v>
      </c>
      <c r="S182" s="127"/>
      <c r="T182" s="129">
        <f>SUM(T183:T193)</f>
        <v>0</v>
      </c>
      <c r="AR182" s="123" t="s">
        <v>116</v>
      </c>
      <c r="AT182" s="130" t="s">
        <v>72</v>
      </c>
      <c r="AU182" s="130" t="s">
        <v>81</v>
      </c>
      <c r="AY182" s="123" t="s">
        <v>117</v>
      </c>
      <c r="BK182" s="131">
        <f>SUM(BK183:BK193)</f>
        <v>17067.449999999997</v>
      </c>
    </row>
    <row r="183" spans="1:65" s="2" customFormat="1" ht="22.8" x14ac:dyDescent="0.2">
      <c r="A183" s="26"/>
      <c r="B183" s="134"/>
      <c r="C183" s="135">
        <v>48</v>
      </c>
      <c r="D183" s="135" t="s">
        <v>119</v>
      </c>
      <c r="E183" s="136" t="s">
        <v>267</v>
      </c>
      <c r="F183" s="137" t="s">
        <v>268</v>
      </c>
      <c r="G183" s="138" t="s">
        <v>126</v>
      </c>
      <c r="H183" s="139">
        <v>608</v>
      </c>
      <c r="I183" s="140">
        <v>0.5</v>
      </c>
      <c r="J183" s="140">
        <f t="shared" ref="J183:J193" si="40">ROUND(I183*H183,2)</f>
        <v>304</v>
      </c>
      <c r="K183" s="141"/>
      <c r="L183" s="27"/>
      <c r="M183" s="142" t="s">
        <v>1</v>
      </c>
      <c r="N183" s="143" t="s">
        <v>39</v>
      </c>
      <c r="O183" s="144">
        <v>0</v>
      </c>
      <c r="P183" s="144">
        <f t="shared" ref="P183:P193" si="41">O183*H183</f>
        <v>0</v>
      </c>
      <c r="Q183" s="144">
        <v>0</v>
      </c>
      <c r="R183" s="144">
        <f t="shared" ref="R183:R193" si="42">Q183*H183</f>
        <v>0</v>
      </c>
      <c r="S183" s="144">
        <v>0</v>
      </c>
      <c r="T183" s="145">
        <f t="shared" ref="T183:T193" si="43"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6" t="s">
        <v>123</v>
      </c>
      <c r="AT183" s="146" t="s">
        <v>119</v>
      </c>
      <c r="AU183" s="146" t="s">
        <v>116</v>
      </c>
      <c r="AY183" s="14" t="s">
        <v>117</v>
      </c>
      <c r="BE183" s="147">
        <f t="shared" ref="BE183:BE193" si="44">IF(N183="základná",J183,0)</f>
        <v>0</v>
      </c>
      <c r="BF183" s="147">
        <f t="shared" ref="BF183:BF193" si="45">IF(N183="znížená",J183,0)</f>
        <v>304</v>
      </c>
      <c r="BG183" s="147">
        <f t="shared" ref="BG183:BG193" si="46">IF(N183="zákl. prenesená",J183,0)</f>
        <v>0</v>
      </c>
      <c r="BH183" s="147">
        <f t="shared" ref="BH183:BH193" si="47">IF(N183="zníž. prenesená",J183,0)</f>
        <v>0</v>
      </c>
      <c r="BI183" s="147">
        <f t="shared" ref="BI183:BI193" si="48">IF(N183="nulová",J183,0)</f>
        <v>0</v>
      </c>
      <c r="BJ183" s="14" t="s">
        <v>116</v>
      </c>
      <c r="BK183" s="147">
        <f t="shared" ref="BK183:BK193" si="49">ROUND(I183*H183,2)</f>
        <v>304</v>
      </c>
      <c r="BL183" s="14" t="s">
        <v>123</v>
      </c>
      <c r="BM183" s="146" t="s">
        <v>269</v>
      </c>
    </row>
    <row r="184" spans="1:65" s="2" customFormat="1" ht="57" x14ac:dyDescent="0.2">
      <c r="A184" s="26"/>
      <c r="B184" s="134"/>
      <c r="C184" s="148">
        <v>49</v>
      </c>
      <c r="D184" s="148" t="s">
        <v>214</v>
      </c>
      <c r="E184" s="149" t="s">
        <v>270</v>
      </c>
      <c r="F184" s="150" t="s">
        <v>319</v>
      </c>
      <c r="G184" s="151" t="s">
        <v>126</v>
      </c>
      <c r="H184" s="152">
        <v>608</v>
      </c>
      <c r="I184" s="153">
        <v>14</v>
      </c>
      <c r="J184" s="153">
        <f t="shared" si="40"/>
        <v>8512</v>
      </c>
      <c r="K184" s="154"/>
      <c r="L184" s="155"/>
      <c r="M184" s="156" t="s">
        <v>1</v>
      </c>
      <c r="N184" s="157" t="s">
        <v>39</v>
      </c>
      <c r="O184" s="144">
        <v>0</v>
      </c>
      <c r="P184" s="144">
        <f t="shared" si="41"/>
        <v>0</v>
      </c>
      <c r="Q184" s="144">
        <v>0</v>
      </c>
      <c r="R184" s="144">
        <f t="shared" si="42"/>
        <v>0</v>
      </c>
      <c r="S184" s="144">
        <v>0</v>
      </c>
      <c r="T184" s="145">
        <f t="shared" si="4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6" t="s">
        <v>146</v>
      </c>
      <c r="AT184" s="146" t="s">
        <v>214</v>
      </c>
      <c r="AU184" s="146" t="s">
        <v>116</v>
      </c>
      <c r="AY184" s="14" t="s">
        <v>117</v>
      </c>
      <c r="BE184" s="147">
        <f t="shared" si="44"/>
        <v>0</v>
      </c>
      <c r="BF184" s="147">
        <f t="shared" si="45"/>
        <v>8512</v>
      </c>
      <c r="BG184" s="147">
        <f t="shared" si="46"/>
        <v>0</v>
      </c>
      <c r="BH184" s="147">
        <f t="shared" si="47"/>
        <v>0</v>
      </c>
      <c r="BI184" s="147">
        <f t="shared" si="48"/>
        <v>0</v>
      </c>
      <c r="BJ184" s="14" t="s">
        <v>116</v>
      </c>
      <c r="BK184" s="147">
        <f t="shared" si="49"/>
        <v>8512</v>
      </c>
      <c r="BL184" s="14" t="s">
        <v>123</v>
      </c>
      <c r="BM184" s="146" t="s">
        <v>271</v>
      </c>
    </row>
    <row r="185" spans="1:65" s="2" customFormat="1" ht="11.4" x14ac:dyDescent="0.2">
      <c r="A185" s="26"/>
      <c r="B185" s="134"/>
      <c r="C185" s="135">
        <v>50</v>
      </c>
      <c r="D185" s="135" t="s">
        <v>119</v>
      </c>
      <c r="E185" s="136" t="s">
        <v>272</v>
      </c>
      <c r="F185" s="137" t="s">
        <v>273</v>
      </c>
      <c r="G185" s="138" t="s">
        <v>122</v>
      </c>
      <c r="H185" s="139">
        <v>1</v>
      </c>
      <c r="I185" s="140">
        <v>1000</v>
      </c>
      <c r="J185" s="140">
        <f t="shared" si="40"/>
        <v>1000</v>
      </c>
      <c r="K185" s="141"/>
      <c r="L185" s="27"/>
      <c r="M185" s="142" t="s">
        <v>1</v>
      </c>
      <c r="N185" s="143" t="s">
        <v>39</v>
      </c>
      <c r="O185" s="144">
        <v>0</v>
      </c>
      <c r="P185" s="144">
        <f t="shared" si="41"/>
        <v>0</v>
      </c>
      <c r="Q185" s="144">
        <v>0</v>
      </c>
      <c r="R185" s="144">
        <f t="shared" si="42"/>
        <v>0</v>
      </c>
      <c r="S185" s="144">
        <v>0</v>
      </c>
      <c r="T185" s="145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6" t="s">
        <v>123</v>
      </c>
      <c r="AT185" s="146" t="s">
        <v>119</v>
      </c>
      <c r="AU185" s="146" t="s">
        <v>116</v>
      </c>
      <c r="AY185" s="14" t="s">
        <v>117</v>
      </c>
      <c r="BE185" s="147">
        <f t="shared" si="44"/>
        <v>0</v>
      </c>
      <c r="BF185" s="147">
        <f t="shared" si="45"/>
        <v>1000</v>
      </c>
      <c r="BG185" s="147">
        <f t="shared" si="46"/>
        <v>0</v>
      </c>
      <c r="BH185" s="147">
        <f t="shared" si="47"/>
        <v>0</v>
      </c>
      <c r="BI185" s="147">
        <f t="shared" si="48"/>
        <v>0</v>
      </c>
      <c r="BJ185" s="14" t="s">
        <v>116</v>
      </c>
      <c r="BK185" s="147">
        <f t="shared" si="49"/>
        <v>1000</v>
      </c>
      <c r="BL185" s="14" t="s">
        <v>123</v>
      </c>
      <c r="BM185" s="146" t="s">
        <v>274</v>
      </c>
    </row>
    <row r="186" spans="1:65" s="2" customFormat="1" ht="11.4" x14ac:dyDescent="0.2">
      <c r="A186" s="26"/>
      <c r="B186" s="134"/>
      <c r="C186" s="148">
        <v>51</v>
      </c>
      <c r="D186" s="148" t="s">
        <v>214</v>
      </c>
      <c r="E186" s="149" t="s">
        <v>275</v>
      </c>
      <c r="F186" s="150" t="s">
        <v>276</v>
      </c>
      <c r="G186" s="151" t="s">
        <v>277</v>
      </c>
      <c r="H186" s="152">
        <v>118.8</v>
      </c>
      <c r="I186" s="153">
        <v>3.5</v>
      </c>
      <c r="J186" s="153">
        <f t="shared" si="40"/>
        <v>415.8</v>
      </c>
      <c r="K186" s="154"/>
      <c r="L186" s="155"/>
      <c r="M186" s="156" t="s">
        <v>1</v>
      </c>
      <c r="N186" s="157" t="s">
        <v>39</v>
      </c>
      <c r="O186" s="144">
        <v>0</v>
      </c>
      <c r="P186" s="144">
        <f t="shared" si="41"/>
        <v>0</v>
      </c>
      <c r="Q186" s="144">
        <v>0</v>
      </c>
      <c r="R186" s="144">
        <f t="shared" si="42"/>
        <v>0</v>
      </c>
      <c r="S186" s="144">
        <v>0</v>
      </c>
      <c r="T186" s="145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6" t="s">
        <v>146</v>
      </c>
      <c r="AT186" s="146" t="s">
        <v>214</v>
      </c>
      <c r="AU186" s="146" t="s">
        <v>116</v>
      </c>
      <c r="AY186" s="14" t="s">
        <v>117</v>
      </c>
      <c r="BE186" s="147">
        <f t="shared" si="44"/>
        <v>0</v>
      </c>
      <c r="BF186" s="147">
        <f t="shared" si="45"/>
        <v>415.8</v>
      </c>
      <c r="BG186" s="147">
        <f t="shared" si="46"/>
        <v>0</v>
      </c>
      <c r="BH186" s="147">
        <f t="shared" si="47"/>
        <v>0</v>
      </c>
      <c r="BI186" s="147">
        <f t="shared" si="48"/>
        <v>0</v>
      </c>
      <c r="BJ186" s="14" t="s">
        <v>116</v>
      </c>
      <c r="BK186" s="147">
        <f t="shared" si="49"/>
        <v>415.8</v>
      </c>
      <c r="BL186" s="14" t="s">
        <v>123</v>
      </c>
      <c r="BM186" s="146" t="s">
        <v>278</v>
      </c>
    </row>
    <row r="187" spans="1:65" s="2" customFormat="1" ht="11.4" x14ac:dyDescent="0.2">
      <c r="A187" s="26"/>
      <c r="B187" s="134"/>
      <c r="C187" s="148">
        <v>52</v>
      </c>
      <c r="D187" s="148" t="s">
        <v>214</v>
      </c>
      <c r="E187" s="149" t="s">
        <v>279</v>
      </c>
      <c r="F187" s="150" t="s">
        <v>280</v>
      </c>
      <c r="G187" s="151" t="s">
        <v>191</v>
      </c>
      <c r="H187" s="152">
        <v>297</v>
      </c>
      <c r="I187" s="153">
        <v>0.75</v>
      </c>
      <c r="J187" s="153">
        <f t="shared" si="40"/>
        <v>222.75</v>
      </c>
      <c r="K187" s="154"/>
      <c r="L187" s="155"/>
      <c r="M187" s="156" t="s">
        <v>1</v>
      </c>
      <c r="N187" s="157" t="s">
        <v>39</v>
      </c>
      <c r="O187" s="144">
        <v>0</v>
      </c>
      <c r="P187" s="144">
        <f t="shared" si="41"/>
        <v>0</v>
      </c>
      <c r="Q187" s="144">
        <v>0</v>
      </c>
      <c r="R187" s="144">
        <f t="shared" si="42"/>
        <v>0</v>
      </c>
      <c r="S187" s="144">
        <v>0</v>
      </c>
      <c r="T187" s="145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6" t="s">
        <v>146</v>
      </c>
      <c r="AT187" s="146" t="s">
        <v>214</v>
      </c>
      <c r="AU187" s="146" t="s">
        <v>116</v>
      </c>
      <c r="AY187" s="14" t="s">
        <v>117</v>
      </c>
      <c r="BE187" s="147">
        <f t="shared" si="44"/>
        <v>0</v>
      </c>
      <c r="BF187" s="147">
        <f t="shared" si="45"/>
        <v>222.75</v>
      </c>
      <c r="BG187" s="147">
        <f t="shared" si="46"/>
        <v>0</v>
      </c>
      <c r="BH187" s="147">
        <f t="shared" si="47"/>
        <v>0</v>
      </c>
      <c r="BI187" s="147">
        <f t="shared" si="48"/>
        <v>0</v>
      </c>
      <c r="BJ187" s="14" t="s">
        <v>116</v>
      </c>
      <c r="BK187" s="147">
        <f t="shared" si="49"/>
        <v>222.75</v>
      </c>
      <c r="BL187" s="14" t="s">
        <v>123</v>
      </c>
      <c r="BM187" s="146" t="s">
        <v>281</v>
      </c>
    </row>
    <row r="188" spans="1:65" s="2" customFormat="1" ht="22.8" x14ac:dyDescent="0.2">
      <c r="A188" s="26"/>
      <c r="B188" s="134"/>
      <c r="C188" s="135">
        <v>53</v>
      </c>
      <c r="D188" s="135" t="s">
        <v>119</v>
      </c>
      <c r="E188" s="136" t="s">
        <v>282</v>
      </c>
      <c r="F188" s="137" t="s">
        <v>283</v>
      </c>
      <c r="G188" s="138" t="s">
        <v>122</v>
      </c>
      <c r="H188" s="139">
        <v>1</v>
      </c>
      <c r="I188" s="140">
        <v>1</v>
      </c>
      <c r="J188" s="140">
        <f t="shared" si="40"/>
        <v>1</v>
      </c>
      <c r="K188" s="141"/>
      <c r="L188" s="27"/>
      <c r="M188" s="142" t="s">
        <v>1</v>
      </c>
      <c r="N188" s="143" t="s">
        <v>39</v>
      </c>
      <c r="O188" s="144">
        <v>0</v>
      </c>
      <c r="P188" s="144">
        <f t="shared" si="41"/>
        <v>0</v>
      </c>
      <c r="Q188" s="144">
        <v>0</v>
      </c>
      <c r="R188" s="144">
        <f t="shared" si="42"/>
        <v>0</v>
      </c>
      <c r="S188" s="144">
        <v>0</v>
      </c>
      <c r="T188" s="145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6" t="s">
        <v>123</v>
      </c>
      <c r="AT188" s="146" t="s">
        <v>119</v>
      </c>
      <c r="AU188" s="146" t="s">
        <v>116</v>
      </c>
      <c r="AY188" s="14" t="s">
        <v>117</v>
      </c>
      <c r="BE188" s="147">
        <f t="shared" si="44"/>
        <v>0</v>
      </c>
      <c r="BF188" s="147">
        <f t="shared" si="45"/>
        <v>1</v>
      </c>
      <c r="BG188" s="147">
        <f t="shared" si="46"/>
        <v>0</v>
      </c>
      <c r="BH188" s="147">
        <f t="shared" si="47"/>
        <v>0</v>
      </c>
      <c r="BI188" s="147">
        <f t="shared" si="48"/>
        <v>0</v>
      </c>
      <c r="BJ188" s="14" t="s">
        <v>116</v>
      </c>
      <c r="BK188" s="147">
        <f t="shared" si="49"/>
        <v>1</v>
      </c>
      <c r="BL188" s="14" t="s">
        <v>123</v>
      </c>
      <c r="BM188" s="146" t="s">
        <v>284</v>
      </c>
    </row>
    <row r="189" spans="1:65" s="2" customFormat="1" ht="11.4" x14ac:dyDescent="0.2">
      <c r="A189" s="26"/>
      <c r="B189" s="134"/>
      <c r="C189" s="135">
        <v>54</v>
      </c>
      <c r="D189" s="135" t="s">
        <v>119</v>
      </c>
      <c r="E189" s="136" t="s">
        <v>285</v>
      </c>
      <c r="F189" s="137" t="s">
        <v>286</v>
      </c>
      <c r="G189" s="138" t="s">
        <v>126</v>
      </c>
      <c r="H189" s="139">
        <v>608</v>
      </c>
      <c r="I189" s="140">
        <v>2</v>
      </c>
      <c r="J189" s="140">
        <f t="shared" si="40"/>
        <v>1216</v>
      </c>
      <c r="K189" s="141"/>
      <c r="L189" s="27"/>
      <c r="M189" s="142" t="s">
        <v>1</v>
      </c>
      <c r="N189" s="143" t="s">
        <v>39</v>
      </c>
      <c r="O189" s="144">
        <v>0</v>
      </c>
      <c r="P189" s="144">
        <f t="shared" si="41"/>
        <v>0</v>
      </c>
      <c r="Q189" s="144">
        <v>0</v>
      </c>
      <c r="R189" s="144">
        <f t="shared" si="42"/>
        <v>0</v>
      </c>
      <c r="S189" s="144">
        <v>0</v>
      </c>
      <c r="T189" s="145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6" t="s">
        <v>123</v>
      </c>
      <c r="AT189" s="146" t="s">
        <v>119</v>
      </c>
      <c r="AU189" s="146" t="s">
        <v>116</v>
      </c>
      <c r="AY189" s="14" t="s">
        <v>117</v>
      </c>
      <c r="BE189" s="147">
        <f t="shared" si="44"/>
        <v>0</v>
      </c>
      <c r="BF189" s="147">
        <f t="shared" si="45"/>
        <v>1216</v>
      </c>
      <c r="BG189" s="147">
        <f t="shared" si="46"/>
        <v>0</v>
      </c>
      <c r="BH189" s="147">
        <f t="shared" si="47"/>
        <v>0</v>
      </c>
      <c r="BI189" s="147">
        <f t="shared" si="48"/>
        <v>0</v>
      </c>
      <c r="BJ189" s="14" t="s">
        <v>116</v>
      </c>
      <c r="BK189" s="147">
        <f t="shared" si="49"/>
        <v>1216</v>
      </c>
      <c r="BL189" s="14" t="s">
        <v>123</v>
      </c>
      <c r="BM189" s="146" t="s">
        <v>287</v>
      </c>
    </row>
    <row r="190" spans="1:65" s="2" customFormat="1" ht="11.4" x14ac:dyDescent="0.2">
      <c r="A190" s="26"/>
      <c r="B190" s="134"/>
      <c r="C190" s="135">
        <v>55</v>
      </c>
      <c r="D190" s="135" t="s">
        <v>119</v>
      </c>
      <c r="E190" s="136" t="s">
        <v>288</v>
      </c>
      <c r="F190" s="137" t="s">
        <v>289</v>
      </c>
      <c r="G190" s="138" t="s">
        <v>191</v>
      </c>
      <c r="H190" s="139">
        <v>301.8</v>
      </c>
      <c r="I190" s="140">
        <v>5.5</v>
      </c>
      <c r="J190" s="140">
        <f t="shared" si="40"/>
        <v>1659.9</v>
      </c>
      <c r="K190" s="141"/>
      <c r="L190" s="27"/>
      <c r="M190" s="142" t="s">
        <v>1</v>
      </c>
      <c r="N190" s="143" t="s">
        <v>39</v>
      </c>
      <c r="O190" s="144">
        <v>0</v>
      </c>
      <c r="P190" s="144">
        <f t="shared" si="41"/>
        <v>0</v>
      </c>
      <c r="Q190" s="144">
        <v>0</v>
      </c>
      <c r="R190" s="144">
        <f t="shared" si="42"/>
        <v>0</v>
      </c>
      <c r="S190" s="144">
        <v>0</v>
      </c>
      <c r="T190" s="145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6" t="s">
        <v>123</v>
      </c>
      <c r="AT190" s="146" t="s">
        <v>119</v>
      </c>
      <c r="AU190" s="146" t="s">
        <v>116</v>
      </c>
      <c r="AY190" s="14" t="s">
        <v>117</v>
      </c>
      <c r="BE190" s="147">
        <f t="shared" si="44"/>
        <v>0</v>
      </c>
      <c r="BF190" s="147">
        <f t="shared" si="45"/>
        <v>1659.9</v>
      </c>
      <c r="BG190" s="147">
        <f t="shared" si="46"/>
        <v>0</v>
      </c>
      <c r="BH190" s="147">
        <f t="shared" si="47"/>
        <v>0</v>
      </c>
      <c r="BI190" s="147">
        <f t="shared" si="48"/>
        <v>0</v>
      </c>
      <c r="BJ190" s="14" t="s">
        <v>116</v>
      </c>
      <c r="BK190" s="147">
        <f t="shared" si="49"/>
        <v>1659.9</v>
      </c>
      <c r="BL190" s="14" t="s">
        <v>123</v>
      </c>
      <c r="BM190" s="146" t="s">
        <v>290</v>
      </c>
    </row>
    <row r="191" spans="1:65" s="2" customFormat="1" ht="11.4" x14ac:dyDescent="0.2">
      <c r="A191" s="26"/>
      <c r="B191" s="134"/>
      <c r="C191" s="148">
        <v>56</v>
      </c>
      <c r="D191" s="148" t="s">
        <v>214</v>
      </c>
      <c r="E191" s="149" t="s">
        <v>291</v>
      </c>
      <c r="F191" s="150" t="s">
        <v>292</v>
      </c>
      <c r="G191" s="151" t="s">
        <v>230</v>
      </c>
      <c r="H191" s="152">
        <v>15.2</v>
      </c>
      <c r="I191" s="153">
        <v>120</v>
      </c>
      <c r="J191" s="153">
        <f t="shared" si="40"/>
        <v>1824</v>
      </c>
      <c r="K191" s="154"/>
      <c r="L191" s="155"/>
      <c r="M191" s="156" t="s">
        <v>1</v>
      </c>
      <c r="N191" s="157" t="s">
        <v>39</v>
      </c>
      <c r="O191" s="144">
        <v>0</v>
      </c>
      <c r="P191" s="144">
        <f t="shared" si="41"/>
        <v>0</v>
      </c>
      <c r="Q191" s="144">
        <v>0</v>
      </c>
      <c r="R191" s="144">
        <f t="shared" si="42"/>
        <v>0</v>
      </c>
      <c r="S191" s="144">
        <v>0</v>
      </c>
      <c r="T191" s="145">
        <f t="shared" si="4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6" t="s">
        <v>146</v>
      </c>
      <c r="AT191" s="146" t="s">
        <v>214</v>
      </c>
      <c r="AU191" s="146" t="s">
        <v>116</v>
      </c>
      <c r="AY191" s="14" t="s">
        <v>117</v>
      </c>
      <c r="BE191" s="147">
        <f t="shared" si="44"/>
        <v>0</v>
      </c>
      <c r="BF191" s="147">
        <f t="shared" si="45"/>
        <v>1824</v>
      </c>
      <c r="BG191" s="147">
        <f t="shared" si="46"/>
        <v>0</v>
      </c>
      <c r="BH191" s="147">
        <f t="shared" si="47"/>
        <v>0</v>
      </c>
      <c r="BI191" s="147">
        <f t="shared" si="48"/>
        <v>0</v>
      </c>
      <c r="BJ191" s="14" t="s">
        <v>116</v>
      </c>
      <c r="BK191" s="147">
        <f t="shared" si="49"/>
        <v>1824</v>
      </c>
      <c r="BL191" s="14" t="s">
        <v>123</v>
      </c>
      <c r="BM191" s="146" t="s">
        <v>293</v>
      </c>
    </row>
    <row r="192" spans="1:65" s="2" customFormat="1" ht="11.4" x14ac:dyDescent="0.2">
      <c r="A192" s="26"/>
      <c r="B192" s="134"/>
      <c r="C192" s="135">
        <v>57</v>
      </c>
      <c r="D192" s="135" t="s">
        <v>119</v>
      </c>
      <c r="E192" s="136" t="s">
        <v>294</v>
      </c>
      <c r="F192" s="137" t="s">
        <v>295</v>
      </c>
      <c r="G192" s="138" t="s">
        <v>122</v>
      </c>
      <c r="H192" s="139">
        <v>1</v>
      </c>
      <c r="I192" s="140">
        <v>1000</v>
      </c>
      <c r="J192" s="140">
        <f t="shared" si="40"/>
        <v>1000</v>
      </c>
      <c r="K192" s="141"/>
      <c r="L192" s="27"/>
      <c r="M192" s="142" t="s">
        <v>1</v>
      </c>
      <c r="N192" s="143" t="s">
        <v>39</v>
      </c>
      <c r="O192" s="144">
        <v>0</v>
      </c>
      <c r="P192" s="144">
        <f t="shared" si="41"/>
        <v>0</v>
      </c>
      <c r="Q192" s="144">
        <v>0</v>
      </c>
      <c r="R192" s="144">
        <f t="shared" si="42"/>
        <v>0</v>
      </c>
      <c r="S192" s="144">
        <v>0</v>
      </c>
      <c r="T192" s="145">
        <f t="shared" si="4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6" t="s">
        <v>123</v>
      </c>
      <c r="AT192" s="146" t="s">
        <v>119</v>
      </c>
      <c r="AU192" s="146" t="s">
        <v>116</v>
      </c>
      <c r="AY192" s="14" t="s">
        <v>117</v>
      </c>
      <c r="BE192" s="147">
        <f t="shared" si="44"/>
        <v>0</v>
      </c>
      <c r="BF192" s="147">
        <f t="shared" si="45"/>
        <v>1000</v>
      </c>
      <c r="BG192" s="147">
        <f t="shared" si="46"/>
        <v>0</v>
      </c>
      <c r="BH192" s="147">
        <f t="shared" si="47"/>
        <v>0</v>
      </c>
      <c r="BI192" s="147">
        <f t="shared" si="48"/>
        <v>0</v>
      </c>
      <c r="BJ192" s="14" t="s">
        <v>116</v>
      </c>
      <c r="BK192" s="147">
        <f t="shared" si="49"/>
        <v>1000</v>
      </c>
      <c r="BL192" s="14" t="s">
        <v>123</v>
      </c>
      <c r="BM192" s="146" t="s">
        <v>296</v>
      </c>
    </row>
    <row r="193" spans="1:65" s="2" customFormat="1" ht="11.4" x14ac:dyDescent="0.2">
      <c r="A193" s="26"/>
      <c r="B193" s="134"/>
      <c r="C193" s="135">
        <v>58</v>
      </c>
      <c r="D193" s="135" t="s">
        <v>119</v>
      </c>
      <c r="E193" s="136" t="s">
        <v>297</v>
      </c>
      <c r="F193" s="137" t="s">
        <v>298</v>
      </c>
      <c r="G193" s="138" t="s">
        <v>126</v>
      </c>
      <c r="H193" s="139">
        <v>608</v>
      </c>
      <c r="I193" s="140">
        <v>1.5</v>
      </c>
      <c r="J193" s="140">
        <f t="shared" si="40"/>
        <v>912</v>
      </c>
      <c r="K193" s="141"/>
      <c r="L193" s="27"/>
      <c r="M193" s="142" t="s">
        <v>1</v>
      </c>
      <c r="N193" s="143" t="s">
        <v>39</v>
      </c>
      <c r="O193" s="144">
        <v>0</v>
      </c>
      <c r="P193" s="144">
        <f t="shared" si="41"/>
        <v>0</v>
      </c>
      <c r="Q193" s="144">
        <v>0</v>
      </c>
      <c r="R193" s="144">
        <f t="shared" si="42"/>
        <v>0</v>
      </c>
      <c r="S193" s="144">
        <v>0</v>
      </c>
      <c r="T193" s="145">
        <f t="shared" si="4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6" t="s">
        <v>123</v>
      </c>
      <c r="AT193" s="146" t="s">
        <v>119</v>
      </c>
      <c r="AU193" s="146" t="s">
        <v>116</v>
      </c>
      <c r="AY193" s="14" t="s">
        <v>117</v>
      </c>
      <c r="BE193" s="147">
        <f t="shared" si="44"/>
        <v>0</v>
      </c>
      <c r="BF193" s="147">
        <f t="shared" si="45"/>
        <v>912</v>
      </c>
      <c r="BG193" s="147">
        <f t="shared" si="46"/>
        <v>0</v>
      </c>
      <c r="BH193" s="147">
        <f t="shared" si="47"/>
        <v>0</v>
      </c>
      <c r="BI193" s="147">
        <f t="shared" si="48"/>
        <v>0</v>
      </c>
      <c r="BJ193" s="14" t="s">
        <v>116</v>
      </c>
      <c r="BK193" s="147">
        <f t="shared" si="49"/>
        <v>912</v>
      </c>
      <c r="BL193" s="14" t="s">
        <v>123</v>
      </c>
      <c r="BM193" s="146" t="s">
        <v>299</v>
      </c>
    </row>
    <row r="194" spans="1:65" s="12" customFormat="1" ht="22.95" customHeight="1" x14ac:dyDescent="0.25">
      <c r="B194" s="122"/>
      <c r="D194" s="123" t="s">
        <v>72</v>
      </c>
      <c r="E194" s="132" t="s">
        <v>142</v>
      </c>
      <c r="F194" s="132" t="s">
        <v>300</v>
      </c>
      <c r="J194" s="133">
        <f>SUM(J195:J198)</f>
        <v>4500</v>
      </c>
      <c r="L194" s="122"/>
      <c r="M194" s="126"/>
      <c r="N194" s="127"/>
      <c r="O194" s="127"/>
      <c r="P194" s="128">
        <f>SUM(P195:P198)</f>
        <v>0</v>
      </c>
      <c r="Q194" s="127"/>
      <c r="R194" s="128">
        <f>SUM(R195:R198)</f>
        <v>0</v>
      </c>
      <c r="S194" s="127"/>
      <c r="T194" s="129">
        <f>SUM(T195:T198)</f>
        <v>0</v>
      </c>
      <c r="AR194" s="123" t="s">
        <v>81</v>
      </c>
      <c r="AT194" s="130" t="s">
        <v>72</v>
      </c>
      <c r="AU194" s="130" t="s">
        <v>81</v>
      </c>
      <c r="AY194" s="123" t="s">
        <v>117</v>
      </c>
      <c r="BK194" s="131">
        <f>SUM(BK195:BK198)</f>
        <v>4500</v>
      </c>
    </row>
    <row r="195" spans="1:65" s="2" customFormat="1" ht="11.4" x14ac:dyDescent="0.2">
      <c r="A195" s="26"/>
      <c r="B195" s="134"/>
      <c r="C195" s="135">
        <v>59</v>
      </c>
      <c r="D195" s="135" t="s">
        <v>119</v>
      </c>
      <c r="E195" s="136" t="s">
        <v>301</v>
      </c>
      <c r="F195" s="137" t="s">
        <v>315</v>
      </c>
      <c r="G195" s="138" t="s">
        <v>122</v>
      </c>
      <c r="H195" s="139">
        <v>1</v>
      </c>
      <c r="I195" s="140">
        <v>650</v>
      </c>
      <c r="J195" s="140">
        <f>ROUND(I195*H195,2)</f>
        <v>650</v>
      </c>
      <c r="K195" s="141"/>
      <c r="L195" s="27"/>
      <c r="M195" s="142" t="s">
        <v>1</v>
      </c>
      <c r="N195" s="143" t="s">
        <v>39</v>
      </c>
      <c r="O195" s="144">
        <v>0</v>
      </c>
      <c r="P195" s="144">
        <f>O195*H195</f>
        <v>0</v>
      </c>
      <c r="Q195" s="144">
        <v>0</v>
      </c>
      <c r="R195" s="144">
        <f>Q195*H195</f>
        <v>0</v>
      </c>
      <c r="S195" s="144">
        <v>0</v>
      </c>
      <c r="T195" s="145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6" t="s">
        <v>123</v>
      </c>
      <c r="AT195" s="146" t="s">
        <v>119</v>
      </c>
      <c r="AU195" s="146" t="s">
        <v>116</v>
      </c>
      <c r="AY195" s="14" t="s">
        <v>117</v>
      </c>
      <c r="BE195" s="147">
        <f>IF(N195="základná",J195,0)</f>
        <v>0</v>
      </c>
      <c r="BF195" s="147">
        <f>IF(N195="znížená",J195,0)</f>
        <v>650</v>
      </c>
      <c r="BG195" s="147">
        <f>IF(N195="zákl. prenesená",J195,0)</f>
        <v>0</v>
      </c>
      <c r="BH195" s="147">
        <f>IF(N195="zníž. prenesená",J195,0)</f>
        <v>0</v>
      </c>
      <c r="BI195" s="147">
        <f>IF(N195="nulová",J195,0)</f>
        <v>0</v>
      </c>
      <c r="BJ195" s="14" t="s">
        <v>116</v>
      </c>
      <c r="BK195" s="147">
        <f>ROUND(I195*H195,2)</f>
        <v>650</v>
      </c>
      <c r="BL195" s="14" t="s">
        <v>123</v>
      </c>
      <c r="BM195" s="146" t="s">
        <v>302</v>
      </c>
    </row>
    <row r="196" spans="1:65" s="2" customFormat="1" ht="11.4" x14ac:dyDescent="0.2">
      <c r="A196" s="26"/>
      <c r="B196" s="134"/>
      <c r="C196" s="135">
        <v>60</v>
      </c>
      <c r="D196" s="135" t="s">
        <v>119</v>
      </c>
      <c r="E196" s="136" t="s">
        <v>303</v>
      </c>
      <c r="F196" s="137" t="s">
        <v>316</v>
      </c>
      <c r="G196" s="138" t="s">
        <v>122</v>
      </c>
      <c r="H196" s="139">
        <v>1</v>
      </c>
      <c r="I196" s="140">
        <v>650</v>
      </c>
      <c r="J196" s="140">
        <f>ROUND(I196*H196,2)</f>
        <v>650</v>
      </c>
      <c r="K196" s="141"/>
      <c r="L196" s="27"/>
      <c r="M196" s="142" t="s">
        <v>1</v>
      </c>
      <c r="N196" s="143" t="s">
        <v>39</v>
      </c>
      <c r="O196" s="144">
        <v>0</v>
      </c>
      <c r="P196" s="144">
        <f>O196*H196</f>
        <v>0</v>
      </c>
      <c r="Q196" s="144">
        <v>0</v>
      </c>
      <c r="R196" s="144">
        <f>Q196*H196</f>
        <v>0</v>
      </c>
      <c r="S196" s="144">
        <v>0</v>
      </c>
      <c r="T196" s="145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6" t="s">
        <v>123</v>
      </c>
      <c r="AT196" s="146" t="s">
        <v>119</v>
      </c>
      <c r="AU196" s="146" t="s">
        <v>116</v>
      </c>
      <c r="AY196" s="14" t="s">
        <v>117</v>
      </c>
      <c r="BE196" s="147">
        <f>IF(N196="základná",J196,0)</f>
        <v>0</v>
      </c>
      <c r="BF196" s="147">
        <f>IF(N196="znížená",J196,0)</f>
        <v>650</v>
      </c>
      <c r="BG196" s="147">
        <f>IF(N196="zákl. prenesená",J196,0)</f>
        <v>0</v>
      </c>
      <c r="BH196" s="147">
        <f>IF(N196="zníž. prenesená",J196,0)</f>
        <v>0</v>
      </c>
      <c r="BI196" s="147">
        <f>IF(N196="nulová",J196,0)</f>
        <v>0</v>
      </c>
      <c r="BJ196" s="14" t="s">
        <v>116</v>
      </c>
      <c r="BK196" s="147">
        <f>ROUND(I196*H196,2)</f>
        <v>650</v>
      </c>
      <c r="BL196" s="14" t="s">
        <v>123</v>
      </c>
      <c r="BM196" s="146" t="s">
        <v>304</v>
      </c>
    </row>
    <row r="197" spans="1:65" s="2" customFormat="1" ht="11.4" x14ac:dyDescent="0.2">
      <c r="A197" s="26"/>
      <c r="B197" s="134"/>
      <c r="C197" s="148">
        <v>61</v>
      </c>
      <c r="D197" s="148" t="s">
        <v>214</v>
      </c>
      <c r="E197" s="149" t="s">
        <v>305</v>
      </c>
      <c r="F197" s="150" t="s">
        <v>317</v>
      </c>
      <c r="G197" s="151" t="s">
        <v>212</v>
      </c>
      <c r="H197" s="152">
        <v>2</v>
      </c>
      <c r="I197" s="153">
        <v>850</v>
      </c>
      <c r="J197" s="153">
        <f>ROUND(I197*H197,2)</f>
        <v>1700</v>
      </c>
      <c r="K197" s="154"/>
      <c r="L197" s="155"/>
      <c r="M197" s="156" t="s">
        <v>1</v>
      </c>
      <c r="N197" s="157" t="s">
        <v>39</v>
      </c>
      <c r="O197" s="144">
        <v>0</v>
      </c>
      <c r="P197" s="144">
        <f>O197*H197</f>
        <v>0</v>
      </c>
      <c r="Q197" s="144">
        <v>0</v>
      </c>
      <c r="R197" s="144">
        <f>Q197*H197</f>
        <v>0</v>
      </c>
      <c r="S197" s="144">
        <v>0</v>
      </c>
      <c r="T197" s="145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6" t="s">
        <v>146</v>
      </c>
      <c r="AT197" s="146" t="s">
        <v>214</v>
      </c>
      <c r="AU197" s="146" t="s">
        <v>116</v>
      </c>
      <c r="AY197" s="14" t="s">
        <v>117</v>
      </c>
      <c r="BE197" s="147">
        <f>IF(N197="základná",J197,0)</f>
        <v>0</v>
      </c>
      <c r="BF197" s="147">
        <f>IF(N197="znížená",J197,0)</f>
        <v>1700</v>
      </c>
      <c r="BG197" s="147">
        <f>IF(N197="zákl. prenesená",J197,0)</f>
        <v>0</v>
      </c>
      <c r="BH197" s="147">
        <f>IF(N197="zníž. prenesená",J197,0)</f>
        <v>0</v>
      </c>
      <c r="BI197" s="147">
        <f>IF(N197="nulová",J197,0)</f>
        <v>0</v>
      </c>
      <c r="BJ197" s="14" t="s">
        <v>116</v>
      </c>
      <c r="BK197" s="147">
        <f>ROUND(I197*H197,2)</f>
        <v>1700</v>
      </c>
      <c r="BL197" s="14" t="s">
        <v>123</v>
      </c>
      <c r="BM197" s="146" t="s">
        <v>306</v>
      </c>
    </row>
    <row r="198" spans="1:65" s="2" customFormat="1" ht="22.8" x14ac:dyDescent="0.2">
      <c r="A198" s="26"/>
      <c r="B198" s="134"/>
      <c r="C198" s="148">
        <v>62</v>
      </c>
      <c r="D198" s="148" t="s">
        <v>214</v>
      </c>
      <c r="E198" s="149" t="s">
        <v>307</v>
      </c>
      <c r="F198" s="150" t="s">
        <v>318</v>
      </c>
      <c r="G198" s="151" t="s">
        <v>212</v>
      </c>
      <c r="H198" s="152">
        <v>2</v>
      </c>
      <c r="I198" s="153">
        <v>750</v>
      </c>
      <c r="J198" s="153">
        <f>ROUND(I198*H198,2)</f>
        <v>1500</v>
      </c>
      <c r="K198" s="154"/>
      <c r="L198" s="155"/>
      <c r="M198" s="156" t="s">
        <v>1</v>
      </c>
      <c r="N198" s="157" t="s">
        <v>39</v>
      </c>
      <c r="O198" s="144">
        <v>0</v>
      </c>
      <c r="P198" s="144">
        <f>O198*H198</f>
        <v>0</v>
      </c>
      <c r="Q198" s="144">
        <v>0</v>
      </c>
      <c r="R198" s="144">
        <f>Q198*H198</f>
        <v>0</v>
      </c>
      <c r="S198" s="144">
        <v>0</v>
      </c>
      <c r="T198" s="145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6" t="s">
        <v>146</v>
      </c>
      <c r="AT198" s="146" t="s">
        <v>214</v>
      </c>
      <c r="AU198" s="146" t="s">
        <v>116</v>
      </c>
      <c r="AY198" s="14" t="s">
        <v>117</v>
      </c>
      <c r="BE198" s="147">
        <f>IF(N198="základná",J198,0)</f>
        <v>0</v>
      </c>
      <c r="BF198" s="147">
        <f>IF(N198="znížená",J198,0)</f>
        <v>1500</v>
      </c>
      <c r="BG198" s="147">
        <f>IF(N198="zákl. prenesená",J198,0)</f>
        <v>0</v>
      </c>
      <c r="BH198" s="147">
        <f>IF(N198="zníž. prenesená",J198,0)</f>
        <v>0</v>
      </c>
      <c r="BI198" s="147">
        <f>IF(N198="nulová",J198,0)</f>
        <v>0</v>
      </c>
      <c r="BJ198" s="14" t="s">
        <v>116</v>
      </c>
      <c r="BK198" s="147">
        <f>ROUND(I198*H198,2)</f>
        <v>1500</v>
      </c>
      <c r="BL198" s="14" t="s">
        <v>123</v>
      </c>
      <c r="BM198" s="146" t="s">
        <v>308</v>
      </c>
    </row>
    <row r="199" spans="1:65" s="12" customFormat="1" ht="22.95" customHeight="1" x14ac:dyDescent="0.25">
      <c r="B199" s="122"/>
      <c r="D199" s="123" t="s">
        <v>72</v>
      </c>
      <c r="E199" s="132" t="s">
        <v>309</v>
      </c>
      <c r="F199" s="132" t="s">
        <v>310</v>
      </c>
      <c r="J199" s="133">
        <f>SUM(J200:J206)</f>
        <v>16443.580000000002</v>
      </c>
      <c r="L199" s="122"/>
      <c r="M199" s="126"/>
      <c r="N199" s="127"/>
      <c r="O199" s="127"/>
      <c r="P199" s="128" t="e">
        <f>#REF!</f>
        <v>#REF!</v>
      </c>
      <c r="Q199" s="127"/>
      <c r="R199" s="128" t="e">
        <f>#REF!</f>
        <v>#REF!</v>
      </c>
      <c r="S199" s="127"/>
      <c r="T199" s="129" t="e">
        <f>#REF!</f>
        <v>#REF!</v>
      </c>
      <c r="AR199" s="123" t="s">
        <v>116</v>
      </c>
      <c r="AT199" s="130" t="s">
        <v>72</v>
      </c>
      <c r="AU199" s="130" t="s">
        <v>81</v>
      </c>
      <c r="AY199" s="123" t="s">
        <v>117</v>
      </c>
      <c r="BK199" s="131" t="e">
        <f>#REF!</f>
        <v>#REF!</v>
      </c>
    </row>
    <row r="200" spans="1:65" s="12" customFormat="1" ht="34.200000000000003" x14ac:dyDescent="0.2">
      <c r="B200" s="122"/>
      <c r="C200" s="135">
        <v>63</v>
      </c>
      <c r="D200" s="135" t="s">
        <v>119</v>
      </c>
      <c r="E200" s="136" t="s">
        <v>311</v>
      </c>
      <c r="F200" s="137" t="s">
        <v>312</v>
      </c>
      <c r="G200" s="138" t="s">
        <v>277</v>
      </c>
      <c r="H200" s="139">
        <v>180</v>
      </c>
      <c r="I200" s="140">
        <v>2</v>
      </c>
      <c r="J200" s="140">
        <f>ROUND(I200*H200,2)</f>
        <v>360</v>
      </c>
      <c r="L200" s="122"/>
      <c r="M200" s="126"/>
      <c r="N200" s="127"/>
      <c r="O200" s="127"/>
      <c r="P200" s="128"/>
      <c r="Q200" s="127"/>
      <c r="R200" s="128"/>
      <c r="S200" s="127"/>
      <c r="T200" s="129"/>
      <c r="AR200" s="123"/>
      <c r="AT200" s="130"/>
      <c r="AU200" s="130"/>
      <c r="AY200" s="123"/>
      <c r="BK200" s="131"/>
    </row>
    <row r="201" spans="1:65" s="12" customFormat="1" ht="22.8" x14ac:dyDescent="0.2">
      <c r="B201" s="122"/>
      <c r="C201" s="159">
        <v>64</v>
      </c>
      <c r="D201" s="159" t="s">
        <v>119</v>
      </c>
      <c r="E201" s="160" t="s">
        <v>373</v>
      </c>
      <c r="F201" s="161" t="s">
        <v>374</v>
      </c>
      <c r="G201" s="162" t="s">
        <v>191</v>
      </c>
      <c r="H201" s="163">
        <v>93.8</v>
      </c>
      <c r="I201" s="164">
        <v>10</v>
      </c>
      <c r="J201" s="163">
        <f t="shared" ref="J201:J206" si="50">ROUND(I201*H201,3)</f>
        <v>938</v>
      </c>
      <c r="L201" s="122"/>
      <c r="M201" s="126"/>
      <c r="N201" s="127"/>
      <c r="O201" s="127"/>
      <c r="P201" s="128"/>
      <c r="Q201" s="127"/>
      <c r="R201" s="128"/>
      <c r="S201" s="127"/>
      <c r="T201" s="129"/>
      <c r="AR201" s="123"/>
      <c r="AT201" s="130"/>
      <c r="AU201" s="130"/>
      <c r="AY201" s="123"/>
      <c r="BK201" s="131"/>
    </row>
    <row r="202" spans="1:65" s="12" customFormat="1" ht="34.200000000000003" x14ac:dyDescent="0.2">
      <c r="B202" s="122"/>
      <c r="C202" s="165">
        <v>65</v>
      </c>
      <c r="D202" s="165" t="s">
        <v>214</v>
      </c>
      <c r="E202" s="166" t="s">
        <v>375</v>
      </c>
      <c r="F202" s="167" t="s">
        <v>376</v>
      </c>
      <c r="G202" s="168" t="s">
        <v>191</v>
      </c>
      <c r="H202" s="169">
        <v>93.8</v>
      </c>
      <c r="I202" s="170">
        <v>127</v>
      </c>
      <c r="J202" s="169">
        <f t="shared" si="50"/>
        <v>11912.6</v>
      </c>
      <c r="L202" s="122"/>
      <c r="M202" s="126"/>
      <c r="N202" s="127"/>
      <c r="O202" s="127"/>
      <c r="P202" s="128"/>
      <c r="Q202" s="127"/>
      <c r="R202" s="128"/>
      <c r="S202" s="127"/>
      <c r="T202" s="129"/>
      <c r="AR202" s="123"/>
      <c r="AT202" s="130"/>
      <c r="AU202" s="130"/>
      <c r="AY202" s="123"/>
      <c r="BK202" s="131"/>
    </row>
    <row r="203" spans="1:65" s="12" customFormat="1" ht="22.8" x14ac:dyDescent="0.2">
      <c r="B203" s="122"/>
      <c r="C203" s="159">
        <v>66</v>
      </c>
      <c r="D203" s="159" t="s">
        <v>119</v>
      </c>
      <c r="E203" s="160" t="s">
        <v>377</v>
      </c>
      <c r="F203" s="161" t="s">
        <v>378</v>
      </c>
      <c r="G203" s="162" t="s">
        <v>126</v>
      </c>
      <c r="H203" s="163">
        <v>272.5</v>
      </c>
      <c r="I203" s="164">
        <v>3</v>
      </c>
      <c r="J203" s="163">
        <f t="shared" si="50"/>
        <v>817.5</v>
      </c>
      <c r="L203" s="122"/>
      <c r="M203" s="126"/>
      <c r="N203" s="127"/>
      <c r="O203" s="127"/>
      <c r="P203" s="128"/>
      <c r="Q203" s="127"/>
      <c r="R203" s="128"/>
      <c r="S203" s="127"/>
      <c r="T203" s="129"/>
      <c r="AR203" s="123"/>
      <c r="AT203" s="130"/>
      <c r="AU203" s="130"/>
      <c r="AY203" s="123"/>
      <c r="BK203" s="131"/>
    </row>
    <row r="204" spans="1:65" s="12" customFormat="1" ht="22.8" x14ac:dyDescent="0.2">
      <c r="B204" s="122"/>
      <c r="C204" s="165">
        <v>67</v>
      </c>
      <c r="D204" s="165" t="s">
        <v>214</v>
      </c>
      <c r="E204" s="166" t="s">
        <v>379</v>
      </c>
      <c r="F204" s="167" t="s">
        <v>380</v>
      </c>
      <c r="G204" s="168" t="s">
        <v>126</v>
      </c>
      <c r="H204" s="169">
        <v>272.5</v>
      </c>
      <c r="I204" s="170">
        <v>6</v>
      </c>
      <c r="J204" s="169">
        <f t="shared" si="50"/>
        <v>1635</v>
      </c>
      <c r="L204" s="122"/>
      <c r="M204" s="126"/>
      <c r="N204" s="127"/>
      <c r="O204" s="127"/>
      <c r="P204" s="128"/>
      <c r="Q204" s="127"/>
      <c r="R204" s="128"/>
      <c r="S204" s="127"/>
      <c r="T204" s="129"/>
      <c r="AR204" s="123"/>
      <c r="AT204" s="130"/>
      <c r="AU204" s="130"/>
      <c r="AY204" s="123"/>
      <c r="BK204" s="131"/>
    </row>
    <row r="205" spans="1:65" s="12" customFormat="1" ht="22.8" x14ac:dyDescent="0.2">
      <c r="B205" s="122"/>
      <c r="C205" s="159">
        <v>68</v>
      </c>
      <c r="D205" s="159" t="s">
        <v>119</v>
      </c>
      <c r="E205" s="160" t="s">
        <v>381</v>
      </c>
      <c r="F205" s="161" t="s">
        <v>382</v>
      </c>
      <c r="G205" s="162" t="s">
        <v>212</v>
      </c>
      <c r="H205" s="163">
        <v>2</v>
      </c>
      <c r="I205" s="164">
        <v>15.24</v>
      </c>
      <c r="J205" s="163">
        <f t="shared" si="50"/>
        <v>30.48</v>
      </c>
      <c r="L205" s="122"/>
      <c r="M205" s="126"/>
      <c r="N205" s="127"/>
      <c r="O205" s="127"/>
      <c r="P205" s="128"/>
      <c r="Q205" s="127"/>
      <c r="R205" s="128"/>
      <c r="S205" s="127"/>
      <c r="T205" s="129"/>
      <c r="AR205" s="123"/>
      <c r="AT205" s="130"/>
      <c r="AU205" s="130"/>
      <c r="AY205" s="123"/>
      <c r="BK205" s="131"/>
    </row>
    <row r="206" spans="1:65" s="12" customFormat="1" ht="34.200000000000003" x14ac:dyDescent="0.2">
      <c r="B206" s="122"/>
      <c r="C206" s="165">
        <v>69</v>
      </c>
      <c r="D206" s="165" t="s">
        <v>214</v>
      </c>
      <c r="E206" s="166" t="s">
        <v>383</v>
      </c>
      <c r="F206" s="167" t="s">
        <v>384</v>
      </c>
      <c r="G206" s="168" t="s">
        <v>212</v>
      </c>
      <c r="H206" s="169">
        <v>2</v>
      </c>
      <c r="I206" s="170">
        <v>375</v>
      </c>
      <c r="J206" s="169">
        <f t="shared" si="50"/>
        <v>750</v>
      </c>
      <c r="L206" s="122"/>
      <c r="M206" s="126"/>
      <c r="N206" s="127"/>
      <c r="O206" s="127"/>
      <c r="P206" s="128"/>
      <c r="Q206" s="127"/>
      <c r="R206" s="128"/>
      <c r="S206" s="127"/>
      <c r="T206" s="129"/>
      <c r="AR206" s="123"/>
      <c r="AT206" s="130"/>
      <c r="AU206" s="130"/>
      <c r="AY206" s="123"/>
      <c r="BK206" s="131"/>
    </row>
    <row r="207" spans="1:65" s="12" customFormat="1" ht="23.1" customHeight="1" x14ac:dyDescent="0.25">
      <c r="B207" s="122"/>
      <c r="C207" s="171"/>
      <c r="D207" s="172" t="s">
        <v>72</v>
      </c>
      <c r="E207" s="175" t="s">
        <v>150</v>
      </c>
      <c r="F207" s="175" t="s">
        <v>238</v>
      </c>
      <c r="G207" s="171"/>
      <c r="H207" s="171"/>
      <c r="I207" s="171"/>
      <c r="J207" s="176">
        <f>SUM(J208:J209)</f>
        <v>725.17399999999998</v>
      </c>
      <c r="L207" s="122"/>
      <c r="M207" s="126"/>
      <c r="N207" s="127"/>
      <c r="O207" s="127"/>
      <c r="P207" s="128"/>
      <c r="Q207" s="127"/>
      <c r="R207" s="128"/>
      <c r="S207" s="127"/>
      <c r="T207" s="129"/>
      <c r="AR207" s="123"/>
      <c r="AT207" s="130"/>
      <c r="AU207" s="130"/>
      <c r="AY207" s="123"/>
      <c r="BK207" s="131"/>
    </row>
    <row r="208" spans="1:65" s="12" customFormat="1" ht="34.200000000000003" x14ac:dyDescent="0.2">
      <c r="B208" s="122"/>
      <c r="C208" s="159">
        <v>70</v>
      </c>
      <c r="D208" s="159" t="s">
        <v>119</v>
      </c>
      <c r="E208" s="160" t="s">
        <v>369</v>
      </c>
      <c r="F208" s="161" t="s">
        <v>370</v>
      </c>
      <c r="G208" s="162" t="s">
        <v>191</v>
      </c>
      <c r="H208" s="163">
        <v>90.8</v>
      </c>
      <c r="I208" s="164">
        <v>5.31</v>
      </c>
      <c r="J208" s="163">
        <f>ROUND(I208*H208,3)</f>
        <v>482.14800000000002</v>
      </c>
      <c r="L208" s="122"/>
      <c r="M208" s="126"/>
      <c r="N208" s="127"/>
      <c r="O208" s="127"/>
      <c r="P208" s="128"/>
      <c r="Q208" s="127"/>
      <c r="R208" s="128"/>
      <c r="S208" s="127"/>
      <c r="T208" s="129"/>
      <c r="AR208" s="123"/>
      <c r="AT208" s="130"/>
      <c r="AU208" s="130"/>
      <c r="AY208" s="123"/>
      <c r="BK208" s="131"/>
    </row>
    <row r="209" spans="2:63" s="12" customFormat="1" ht="22.8" x14ac:dyDescent="0.2">
      <c r="B209" s="122"/>
      <c r="C209" s="165">
        <v>71</v>
      </c>
      <c r="D209" s="165" t="s">
        <v>214</v>
      </c>
      <c r="E209" s="166" t="s">
        <v>371</v>
      </c>
      <c r="F209" s="167" t="s">
        <v>372</v>
      </c>
      <c r="G209" s="168" t="s">
        <v>212</v>
      </c>
      <c r="H209" s="169">
        <v>91.707999999999998</v>
      </c>
      <c r="I209" s="170">
        <v>2.65</v>
      </c>
      <c r="J209" s="169">
        <f>ROUND(I209*H209,3)</f>
        <v>243.02600000000001</v>
      </c>
      <c r="L209" s="122"/>
      <c r="M209" s="126"/>
      <c r="N209" s="127"/>
      <c r="O209" s="127"/>
      <c r="P209" s="128"/>
      <c r="Q209" s="127"/>
      <c r="R209" s="128"/>
      <c r="S209" s="127"/>
      <c r="T209" s="129"/>
      <c r="AR209" s="123"/>
      <c r="AT209" s="130"/>
      <c r="AU209" s="130"/>
      <c r="AY209" s="123"/>
      <c r="BK209" s="131"/>
    </row>
    <row r="210" spans="2:63" s="12" customFormat="1" ht="26.1" customHeight="1" x14ac:dyDescent="0.25">
      <c r="B210" s="122"/>
      <c r="C210" s="171"/>
      <c r="D210" s="172" t="s">
        <v>72</v>
      </c>
      <c r="E210" s="173" t="s">
        <v>214</v>
      </c>
      <c r="F210" s="173" t="s">
        <v>338</v>
      </c>
      <c r="G210" s="171"/>
      <c r="H210" s="171"/>
      <c r="I210" s="171"/>
      <c r="J210" s="174">
        <f>J211</f>
        <v>4000</v>
      </c>
      <c r="L210" s="122"/>
      <c r="M210" s="126"/>
      <c r="N210" s="127"/>
      <c r="O210" s="127"/>
      <c r="P210" s="128"/>
      <c r="Q210" s="127"/>
      <c r="R210" s="128"/>
      <c r="S210" s="127"/>
      <c r="T210" s="129"/>
      <c r="AR210" s="123"/>
      <c r="AT210" s="130"/>
      <c r="AU210" s="130"/>
      <c r="AY210" s="123"/>
      <c r="BK210" s="131"/>
    </row>
    <row r="211" spans="2:63" s="12" customFormat="1" ht="23.1" customHeight="1" x14ac:dyDescent="0.25">
      <c r="B211" s="122"/>
      <c r="C211" s="171"/>
      <c r="D211" s="172" t="s">
        <v>72</v>
      </c>
      <c r="E211" s="175" t="s">
        <v>339</v>
      </c>
      <c r="F211" s="175" t="s">
        <v>340</v>
      </c>
      <c r="G211" s="171"/>
      <c r="H211" s="171"/>
      <c r="I211" s="171"/>
      <c r="J211" s="176">
        <f>SUM(J212:J225)</f>
        <v>4000</v>
      </c>
      <c r="L211" s="122"/>
      <c r="M211" s="126"/>
      <c r="N211" s="127"/>
      <c r="O211" s="127"/>
      <c r="P211" s="128"/>
      <c r="Q211" s="127"/>
      <c r="R211" s="128"/>
      <c r="S211" s="127"/>
      <c r="T211" s="129"/>
      <c r="AR211" s="123"/>
      <c r="AT211" s="130"/>
      <c r="AU211" s="130"/>
      <c r="AY211" s="123"/>
      <c r="BK211" s="131"/>
    </row>
    <row r="212" spans="2:63" s="12" customFormat="1" ht="22.8" x14ac:dyDescent="0.2">
      <c r="B212" s="122"/>
      <c r="C212" s="159">
        <v>72</v>
      </c>
      <c r="D212" s="159" t="s">
        <v>119</v>
      </c>
      <c r="E212" s="160" t="s">
        <v>341</v>
      </c>
      <c r="F212" s="161" t="s">
        <v>342</v>
      </c>
      <c r="G212" s="162" t="s">
        <v>212</v>
      </c>
      <c r="H212" s="163">
        <v>1</v>
      </c>
      <c r="I212" s="164">
        <v>22.5</v>
      </c>
      <c r="J212" s="163">
        <f t="shared" ref="J212:J225" si="51">ROUND(I212*H212,3)</f>
        <v>22.5</v>
      </c>
      <c r="L212" s="122"/>
      <c r="M212" s="126"/>
      <c r="N212" s="127"/>
      <c r="O212" s="127"/>
      <c r="P212" s="128"/>
      <c r="Q212" s="127"/>
      <c r="R212" s="128"/>
      <c r="S212" s="127"/>
      <c r="T212" s="129"/>
      <c r="AR212" s="123"/>
      <c r="AT212" s="130"/>
      <c r="AU212" s="130"/>
      <c r="AY212" s="123"/>
      <c r="BK212" s="131"/>
    </row>
    <row r="213" spans="2:63" s="12" customFormat="1" ht="22.8" x14ac:dyDescent="0.2">
      <c r="B213" s="122"/>
      <c r="C213" s="165">
        <v>73</v>
      </c>
      <c r="D213" s="165" t="s">
        <v>214</v>
      </c>
      <c r="E213" s="166" t="s">
        <v>343</v>
      </c>
      <c r="F213" s="167" t="s">
        <v>344</v>
      </c>
      <c r="G213" s="168" t="s">
        <v>212</v>
      </c>
      <c r="H213" s="169">
        <v>1</v>
      </c>
      <c r="I213" s="170">
        <v>430</v>
      </c>
      <c r="J213" s="169">
        <f t="shared" si="51"/>
        <v>430</v>
      </c>
      <c r="L213" s="122"/>
      <c r="M213" s="126"/>
      <c r="N213" s="127"/>
      <c r="O213" s="127"/>
      <c r="P213" s="128"/>
      <c r="Q213" s="127"/>
      <c r="R213" s="128"/>
      <c r="S213" s="127"/>
      <c r="T213" s="129"/>
      <c r="AR213" s="123"/>
      <c r="AT213" s="130"/>
      <c r="AU213" s="130"/>
      <c r="AY213" s="123"/>
      <c r="BK213" s="131"/>
    </row>
    <row r="214" spans="2:63" s="12" customFormat="1" ht="22.8" x14ac:dyDescent="0.2">
      <c r="B214" s="122"/>
      <c r="C214" s="165">
        <v>74</v>
      </c>
      <c r="D214" s="165" t="s">
        <v>214</v>
      </c>
      <c r="E214" s="166" t="s">
        <v>345</v>
      </c>
      <c r="F214" s="167" t="s">
        <v>346</v>
      </c>
      <c r="G214" s="168" t="s">
        <v>212</v>
      </c>
      <c r="H214" s="169">
        <v>1</v>
      </c>
      <c r="I214" s="170">
        <v>17.73</v>
      </c>
      <c r="J214" s="169">
        <f t="shared" si="51"/>
        <v>17.73</v>
      </c>
      <c r="L214" s="122"/>
      <c r="M214" s="126"/>
      <c r="N214" s="127"/>
      <c r="O214" s="127"/>
      <c r="P214" s="128"/>
      <c r="Q214" s="127"/>
      <c r="R214" s="128"/>
      <c r="S214" s="127"/>
      <c r="T214" s="129"/>
      <c r="AR214" s="123"/>
      <c r="AT214" s="130"/>
      <c r="AU214" s="130"/>
      <c r="AY214" s="123"/>
      <c r="BK214" s="131"/>
    </row>
    <row r="215" spans="2:63" s="12" customFormat="1" ht="22.8" x14ac:dyDescent="0.2">
      <c r="B215" s="122"/>
      <c r="C215" s="165">
        <v>75</v>
      </c>
      <c r="D215" s="165" t="s">
        <v>214</v>
      </c>
      <c r="E215" s="166" t="s">
        <v>347</v>
      </c>
      <c r="F215" s="167" t="s">
        <v>348</v>
      </c>
      <c r="G215" s="168" t="s">
        <v>212</v>
      </c>
      <c r="H215" s="169">
        <v>4</v>
      </c>
      <c r="I215" s="170">
        <v>3.5</v>
      </c>
      <c r="J215" s="169">
        <f t="shared" si="51"/>
        <v>14</v>
      </c>
      <c r="L215" s="122"/>
      <c r="M215" s="126"/>
      <c r="N215" s="127"/>
      <c r="O215" s="127"/>
      <c r="P215" s="128"/>
      <c r="Q215" s="127"/>
      <c r="R215" s="128"/>
      <c r="S215" s="127"/>
      <c r="T215" s="129"/>
      <c r="AR215" s="123"/>
      <c r="AT215" s="130"/>
      <c r="AU215" s="130"/>
      <c r="AY215" s="123"/>
      <c r="BK215" s="131"/>
    </row>
    <row r="216" spans="2:63" s="12" customFormat="1" ht="22.8" x14ac:dyDescent="0.2">
      <c r="B216" s="122"/>
      <c r="C216" s="165">
        <v>76</v>
      </c>
      <c r="D216" s="165" t="s">
        <v>214</v>
      </c>
      <c r="E216" s="166" t="s">
        <v>349</v>
      </c>
      <c r="F216" s="167" t="s">
        <v>350</v>
      </c>
      <c r="G216" s="168" t="s">
        <v>212</v>
      </c>
      <c r="H216" s="169">
        <v>1</v>
      </c>
      <c r="I216" s="170">
        <v>18</v>
      </c>
      <c r="J216" s="169">
        <f t="shared" si="51"/>
        <v>18</v>
      </c>
      <c r="L216" s="122"/>
      <c r="M216" s="126"/>
      <c r="N216" s="127"/>
      <c r="O216" s="127"/>
      <c r="P216" s="128"/>
      <c r="Q216" s="127"/>
      <c r="R216" s="128"/>
      <c r="S216" s="127"/>
      <c r="T216" s="129"/>
      <c r="AR216" s="123"/>
      <c r="AT216" s="130"/>
      <c r="AU216" s="130"/>
      <c r="AY216" s="123"/>
      <c r="BK216" s="131"/>
    </row>
    <row r="217" spans="2:63" s="12" customFormat="1" ht="11.4" x14ac:dyDescent="0.2">
      <c r="B217" s="122"/>
      <c r="C217" s="159">
        <v>77</v>
      </c>
      <c r="D217" s="159" t="s">
        <v>119</v>
      </c>
      <c r="E217" s="160" t="s">
        <v>351</v>
      </c>
      <c r="F217" s="161" t="s">
        <v>352</v>
      </c>
      <c r="G217" s="162" t="s">
        <v>212</v>
      </c>
      <c r="H217" s="163">
        <v>1</v>
      </c>
      <c r="I217" s="164">
        <v>90</v>
      </c>
      <c r="J217" s="163">
        <f t="shared" si="51"/>
        <v>90</v>
      </c>
      <c r="L217" s="122"/>
      <c r="M217" s="126"/>
      <c r="N217" s="127"/>
      <c r="O217" s="127"/>
      <c r="P217" s="128"/>
      <c r="Q217" s="127"/>
      <c r="R217" s="128"/>
      <c r="S217" s="127"/>
      <c r="T217" s="129"/>
      <c r="AR217" s="123"/>
      <c r="AT217" s="130"/>
      <c r="AU217" s="130"/>
      <c r="AY217" s="123"/>
      <c r="BK217" s="131"/>
    </row>
    <row r="218" spans="2:63" s="12" customFormat="1" ht="22.8" x14ac:dyDescent="0.2">
      <c r="B218" s="122"/>
      <c r="C218" s="159">
        <v>78</v>
      </c>
      <c r="D218" s="159" t="s">
        <v>119</v>
      </c>
      <c r="E218" s="160" t="s">
        <v>353</v>
      </c>
      <c r="F218" s="161" t="s">
        <v>354</v>
      </c>
      <c r="G218" s="162" t="s">
        <v>212</v>
      </c>
      <c r="H218" s="163">
        <v>4</v>
      </c>
      <c r="I218" s="164">
        <v>12</v>
      </c>
      <c r="J218" s="163">
        <f t="shared" si="51"/>
        <v>48</v>
      </c>
      <c r="L218" s="122"/>
      <c r="M218" s="126"/>
      <c r="N218" s="127"/>
      <c r="O218" s="127"/>
      <c r="P218" s="128"/>
      <c r="Q218" s="127"/>
      <c r="R218" s="128"/>
      <c r="S218" s="127"/>
      <c r="T218" s="129"/>
      <c r="AR218" s="123"/>
      <c r="AT218" s="130"/>
      <c r="AU218" s="130"/>
      <c r="AY218" s="123"/>
      <c r="BK218" s="131"/>
    </row>
    <row r="219" spans="2:63" s="12" customFormat="1" ht="22.8" x14ac:dyDescent="0.2">
      <c r="B219" s="122"/>
      <c r="C219" s="165">
        <v>79</v>
      </c>
      <c r="D219" s="165" t="s">
        <v>214</v>
      </c>
      <c r="E219" s="166" t="s">
        <v>355</v>
      </c>
      <c r="F219" s="167" t="s">
        <v>356</v>
      </c>
      <c r="G219" s="168" t="s">
        <v>212</v>
      </c>
      <c r="H219" s="169">
        <v>4</v>
      </c>
      <c r="I219" s="170">
        <v>496</v>
      </c>
      <c r="J219" s="169">
        <f t="shared" si="51"/>
        <v>1984</v>
      </c>
      <c r="L219" s="122"/>
      <c r="M219" s="126"/>
      <c r="N219" s="127"/>
      <c r="O219" s="127"/>
      <c r="P219" s="128"/>
      <c r="Q219" s="127"/>
      <c r="R219" s="128"/>
      <c r="S219" s="127"/>
      <c r="T219" s="129"/>
      <c r="AR219" s="123"/>
      <c r="AT219" s="130"/>
      <c r="AU219" s="130"/>
      <c r="AY219" s="123"/>
      <c r="BK219" s="131"/>
    </row>
    <row r="220" spans="2:63" s="12" customFormat="1" ht="22.8" x14ac:dyDescent="0.2">
      <c r="B220" s="122"/>
      <c r="C220" s="159">
        <v>80</v>
      </c>
      <c r="D220" s="159" t="s">
        <v>119</v>
      </c>
      <c r="E220" s="160" t="s">
        <v>357</v>
      </c>
      <c r="F220" s="161" t="s">
        <v>358</v>
      </c>
      <c r="G220" s="162" t="s">
        <v>191</v>
      </c>
      <c r="H220" s="163">
        <v>90</v>
      </c>
      <c r="I220" s="164">
        <v>1.8</v>
      </c>
      <c r="J220" s="163">
        <f t="shared" si="51"/>
        <v>162</v>
      </c>
      <c r="L220" s="122"/>
      <c r="M220" s="126"/>
      <c r="N220" s="127"/>
      <c r="O220" s="127"/>
      <c r="P220" s="128"/>
      <c r="Q220" s="127"/>
      <c r="R220" s="128"/>
      <c r="S220" s="127"/>
      <c r="T220" s="129"/>
      <c r="AR220" s="123"/>
      <c r="AT220" s="130"/>
      <c r="AU220" s="130"/>
      <c r="AY220" s="123"/>
      <c r="BK220" s="131"/>
    </row>
    <row r="221" spans="2:63" s="12" customFormat="1" ht="22.8" x14ac:dyDescent="0.2">
      <c r="B221" s="122"/>
      <c r="C221" s="165">
        <v>81</v>
      </c>
      <c r="D221" s="165" t="s">
        <v>214</v>
      </c>
      <c r="E221" s="166" t="s">
        <v>359</v>
      </c>
      <c r="F221" s="167" t="s">
        <v>360</v>
      </c>
      <c r="G221" s="168" t="s">
        <v>277</v>
      </c>
      <c r="H221" s="169">
        <v>84.78</v>
      </c>
      <c r="I221" s="170">
        <v>1.5</v>
      </c>
      <c r="J221" s="169">
        <f t="shared" si="51"/>
        <v>127.17</v>
      </c>
      <c r="L221" s="122"/>
      <c r="M221" s="126"/>
      <c r="N221" s="127"/>
      <c r="O221" s="127"/>
      <c r="P221" s="128"/>
      <c r="Q221" s="127"/>
      <c r="R221" s="128"/>
      <c r="S221" s="127"/>
      <c r="T221" s="129"/>
      <c r="AR221" s="123"/>
      <c r="AT221" s="130"/>
      <c r="AU221" s="130"/>
      <c r="AY221" s="123"/>
      <c r="BK221" s="131"/>
    </row>
    <row r="222" spans="2:63" s="12" customFormat="1" ht="22.8" x14ac:dyDescent="0.2">
      <c r="B222" s="122"/>
      <c r="C222" s="159">
        <v>82</v>
      </c>
      <c r="D222" s="159" t="s">
        <v>119</v>
      </c>
      <c r="E222" s="160" t="s">
        <v>361</v>
      </c>
      <c r="F222" s="161" t="s">
        <v>362</v>
      </c>
      <c r="G222" s="162" t="s">
        <v>191</v>
      </c>
      <c r="H222" s="163">
        <v>93</v>
      </c>
      <c r="I222" s="164">
        <v>5.7</v>
      </c>
      <c r="J222" s="163">
        <f t="shared" si="51"/>
        <v>530.1</v>
      </c>
      <c r="L222" s="122"/>
      <c r="M222" s="126"/>
      <c r="N222" s="127"/>
      <c r="O222" s="127"/>
      <c r="P222" s="128"/>
      <c r="Q222" s="127"/>
      <c r="R222" s="128"/>
      <c r="S222" s="127"/>
      <c r="T222" s="129"/>
      <c r="AR222" s="123"/>
      <c r="AT222" s="130"/>
      <c r="AU222" s="130"/>
      <c r="AY222" s="123"/>
      <c r="BK222" s="131"/>
    </row>
    <row r="223" spans="2:63" s="12" customFormat="1" ht="22.8" x14ac:dyDescent="0.2">
      <c r="B223" s="122"/>
      <c r="C223" s="165">
        <v>83</v>
      </c>
      <c r="D223" s="165" t="s">
        <v>214</v>
      </c>
      <c r="E223" s="166" t="s">
        <v>363</v>
      </c>
      <c r="F223" s="167" t="s">
        <v>364</v>
      </c>
      <c r="G223" s="168" t="s">
        <v>191</v>
      </c>
      <c r="H223" s="169">
        <v>93</v>
      </c>
      <c r="I223" s="170">
        <v>0.5</v>
      </c>
      <c r="J223" s="169">
        <f t="shared" si="51"/>
        <v>46.5</v>
      </c>
      <c r="L223" s="122"/>
      <c r="M223" s="126"/>
      <c r="N223" s="127"/>
      <c r="O223" s="127"/>
      <c r="P223" s="128"/>
      <c r="Q223" s="127"/>
      <c r="R223" s="128"/>
      <c r="S223" s="127"/>
      <c r="T223" s="129"/>
      <c r="AR223" s="123"/>
      <c r="AT223" s="130"/>
      <c r="AU223" s="130"/>
      <c r="AY223" s="123"/>
      <c r="BK223" s="131"/>
    </row>
    <row r="224" spans="2:63" s="12" customFormat="1" ht="22.8" x14ac:dyDescent="0.2">
      <c r="B224" s="122"/>
      <c r="C224" s="159">
        <v>84</v>
      </c>
      <c r="D224" s="159" t="s">
        <v>119</v>
      </c>
      <c r="E224" s="160" t="s">
        <v>365</v>
      </c>
      <c r="F224" s="161" t="s">
        <v>366</v>
      </c>
      <c r="G224" s="162" t="s">
        <v>191</v>
      </c>
      <c r="H224" s="163">
        <v>30</v>
      </c>
      <c r="I224" s="164">
        <v>3.5</v>
      </c>
      <c r="J224" s="163">
        <f t="shared" si="51"/>
        <v>105</v>
      </c>
      <c r="L224" s="122"/>
      <c r="M224" s="126"/>
      <c r="N224" s="127"/>
      <c r="O224" s="127"/>
      <c r="P224" s="128"/>
      <c r="Q224" s="127"/>
      <c r="R224" s="128"/>
      <c r="S224" s="127"/>
      <c r="T224" s="129"/>
      <c r="AR224" s="123"/>
      <c r="AT224" s="130"/>
      <c r="AU224" s="130"/>
      <c r="AY224" s="123"/>
      <c r="BK224" s="131"/>
    </row>
    <row r="225" spans="1:63" s="12" customFormat="1" ht="22.8" x14ac:dyDescent="0.2">
      <c r="B225" s="122"/>
      <c r="C225" s="165">
        <v>85</v>
      </c>
      <c r="D225" s="165" t="s">
        <v>214</v>
      </c>
      <c r="E225" s="166" t="s">
        <v>367</v>
      </c>
      <c r="F225" s="167" t="s">
        <v>368</v>
      </c>
      <c r="G225" s="168" t="s">
        <v>191</v>
      </c>
      <c r="H225" s="169">
        <v>30</v>
      </c>
      <c r="I225" s="170">
        <v>13.5</v>
      </c>
      <c r="J225" s="169">
        <f t="shared" si="51"/>
        <v>405</v>
      </c>
      <c r="L225" s="122"/>
      <c r="M225" s="126"/>
      <c r="N225" s="127"/>
      <c r="O225" s="127"/>
      <c r="P225" s="128"/>
      <c r="Q225" s="127"/>
      <c r="R225" s="128"/>
      <c r="S225" s="127"/>
      <c r="T225" s="129"/>
      <c r="AR225" s="123"/>
      <c r="AT225" s="130"/>
      <c r="AU225" s="130"/>
      <c r="AY225" s="123"/>
      <c r="BK225" s="131"/>
    </row>
    <row r="226" spans="1:63" s="2" customFormat="1" ht="6.9" customHeight="1" x14ac:dyDescent="0.2">
      <c r="A226" s="26"/>
      <c r="B226" s="41"/>
      <c r="C226" s="42"/>
      <c r="D226" s="42"/>
      <c r="E226" s="42"/>
      <c r="F226" s="42"/>
      <c r="G226" s="42"/>
      <c r="H226" s="42"/>
      <c r="I226" s="42"/>
      <c r="J226" s="42"/>
      <c r="K226" s="42"/>
      <c r="L226" s="27"/>
      <c r="M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</sheetData>
  <autoFilter ref="C126:K225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SO01 - HLAVNÝ OBJEKT</vt:lpstr>
      <vt:lpstr>'Rekapitulácia stavby'!Názvy_tlače</vt:lpstr>
      <vt:lpstr>'SO01 - HLAVNÝ OBJEKT'!Názvy_tlače</vt:lpstr>
      <vt:lpstr>'Rekapitulácia stavby'!Oblasť_tlače</vt:lpstr>
      <vt:lpstr>'SO01 - HLAVNÝ OBJEKT'!Oblasť_tlače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CENKROS1\Atelier</dc:creator>
  <cp:lastModifiedBy>JANKO</cp:lastModifiedBy>
  <dcterms:created xsi:type="dcterms:W3CDTF">2021-03-10T12:12:14Z</dcterms:created>
  <dcterms:modified xsi:type="dcterms:W3CDTF">2022-06-20T08:47:02Z</dcterms:modified>
</cp:coreProperties>
</file>